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Users\jessica\Dropbox\_Brasil Akut\_D Capacitação publi info\D2 Cursos Presenciais\2018 06 Cursos ASSEMAE\Apresentações POtencial de Economia\Exercícios_EE_Eletromecânica\"/>
    </mc:Choice>
  </mc:AlternateContent>
  <xr:revisionPtr revIDLastSave="0" documentId="13_ncr:1_{7C08A0E6-45D0-4EE6-A45B-E31B1388DB01}" xr6:coauthVersionLast="32" xr6:coauthVersionMax="32" xr10:uidLastSave="{00000000-0000-0000-0000-000000000000}"/>
  <bookViews>
    <workbookView xWindow="0" yWindow="0" windowWidth="16650" windowHeight="8550" xr2:uid="{00000000-000D-0000-FFFF-FFFF00000000}"/>
  </bookViews>
  <sheets>
    <sheet name="Resolução Exercícios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2" l="1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I39" i="2"/>
  <c r="H39" i="2"/>
  <c r="G39" i="2"/>
  <c r="AE34" i="2" l="1"/>
  <c r="AF34" i="2"/>
  <c r="AE36" i="2"/>
  <c r="AF36" i="2"/>
  <c r="AE37" i="2"/>
  <c r="AF37" i="2"/>
  <c r="AD37" i="2"/>
  <c r="AC37" i="2"/>
  <c r="AB37" i="2"/>
  <c r="AA37" i="2"/>
  <c r="AD36" i="2"/>
  <c r="AC36" i="2"/>
  <c r="AB36" i="2"/>
  <c r="AA36" i="2"/>
  <c r="AD34" i="2"/>
  <c r="AC34" i="2"/>
  <c r="AB34" i="2"/>
  <c r="AA34" i="2"/>
  <c r="Z37" i="2"/>
  <c r="Y37" i="2"/>
  <c r="X37" i="2"/>
  <c r="W37" i="2"/>
  <c r="Z36" i="2"/>
  <c r="Y36" i="2"/>
  <c r="X36" i="2"/>
  <c r="W36" i="2"/>
  <c r="Z34" i="2"/>
  <c r="Y34" i="2"/>
  <c r="X34" i="2"/>
  <c r="W34" i="2"/>
  <c r="V37" i="2"/>
  <c r="V36" i="2"/>
  <c r="V34" i="2"/>
  <c r="U37" i="2"/>
  <c r="U36" i="2"/>
  <c r="U34" i="2"/>
  <c r="T37" i="2"/>
  <c r="T36" i="2"/>
  <c r="T34" i="2"/>
  <c r="S37" i="2"/>
  <c r="R37" i="2"/>
  <c r="Q37" i="2"/>
  <c r="P37" i="2"/>
  <c r="O37" i="2"/>
  <c r="S36" i="2"/>
  <c r="R36" i="2"/>
  <c r="Q36" i="2"/>
  <c r="P36" i="2"/>
  <c r="O36" i="2"/>
  <c r="S34" i="2"/>
  <c r="R34" i="2"/>
  <c r="Q34" i="2"/>
  <c r="P34" i="2"/>
  <c r="O34" i="2"/>
  <c r="N37" i="2"/>
  <c r="M37" i="2"/>
  <c r="N36" i="2"/>
  <c r="M36" i="2"/>
  <c r="N34" i="2"/>
  <c r="M34" i="2"/>
  <c r="L37" i="2"/>
  <c r="K37" i="2"/>
  <c r="L36" i="2"/>
  <c r="K36" i="2"/>
  <c r="L34" i="2"/>
  <c r="K34" i="2"/>
  <c r="J37" i="2"/>
  <c r="I37" i="2"/>
  <c r="J36" i="2"/>
  <c r="I36" i="2"/>
  <c r="J34" i="2"/>
  <c r="I34" i="2"/>
  <c r="G37" i="2"/>
  <c r="G36" i="2"/>
  <c r="H37" i="2"/>
  <c r="H36" i="2"/>
  <c r="E18" i="2" l="1"/>
  <c r="D34" i="2" l="1"/>
  <c r="E34" i="2" l="1"/>
  <c r="H34" i="2"/>
  <c r="G34" i="2"/>
  <c r="H18" i="2"/>
  <c r="G18" i="2"/>
  <c r="E37" i="2" l="1"/>
  <c r="D37" i="2"/>
  <c r="E36" i="2"/>
  <c r="D36" i="2"/>
  <c r="E19" i="2"/>
  <c r="D18" i="2"/>
  <c r="D19" i="2" s="1"/>
  <c r="G19" i="2" s="1"/>
  <c r="G42" i="2" l="1"/>
  <c r="G43" i="2" s="1"/>
  <c r="K35" i="2"/>
  <c r="K38" i="2" s="1"/>
  <c r="I35" i="2"/>
  <c r="I38" i="2" s="1"/>
  <c r="G35" i="2"/>
  <c r="G38" i="2" s="1"/>
  <c r="G40" i="2" s="1"/>
  <c r="M35" i="2"/>
  <c r="M38" i="2" s="1"/>
  <c r="Q35" i="2"/>
  <c r="Q38" i="2" s="1"/>
  <c r="O35" i="2"/>
  <c r="O38" i="2" s="1"/>
  <c r="H19" i="2"/>
  <c r="E20" i="2"/>
  <c r="G20" i="2"/>
  <c r="D35" i="2"/>
  <c r="D38" i="2" s="1"/>
  <c r="D20" i="2"/>
  <c r="E35" i="2"/>
  <c r="E38" i="2" s="1"/>
  <c r="E39" i="2" l="1"/>
  <c r="E40" i="2"/>
  <c r="K40" i="2"/>
  <c r="K42" i="2"/>
  <c r="K43" i="2" s="1"/>
  <c r="M40" i="2"/>
  <c r="M42" i="2"/>
  <c r="M43" i="2" s="1"/>
  <c r="Q40" i="2"/>
  <c r="Q42" i="2"/>
  <c r="Q43" i="2" s="1"/>
  <c r="H20" i="2"/>
  <c r="L35" i="2"/>
  <c r="L38" i="2" s="1"/>
  <c r="J35" i="2"/>
  <c r="J38" i="2" s="1"/>
  <c r="H35" i="2"/>
  <c r="AE35" i="2"/>
  <c r="AE38" i="2" s="1"/>
  <c r="AF35" i="2"/>
  <c r="AF38" i="2" s="1"/>
  <c r="AA35" i="2"/>
  <c r="AA38" i="2" s="1"/>
  <c r="X35" i="2"/>
  <c r="X38" i="2" s="1"/>
  <c r="Y35" i="2"/>
  <c r="Y38" i="2" s="1"/>
  <c r="Z35" i="2"/>
  <c r="Z38" i="2" s="1"/>
  <c r="N35" i="2"/>
  <c r="N38" i="2" s="1"/>
  <c r="AB35" i="2"/>
  <c r="AB38" i="2" s="1"/>
  <c r="AC35" i="2"/>
  <c r="AC38" i="2" s="1"/>
  <c r="AD35" i="2"/>
  <c r="AD38" i="2" s="1"/>
  <c r="U35" i="2"/>
  <c r="U38" i="2" s="1"/>
  <c r="R35" i="2"/>
  <c r="R38" i="2" s="1"/>
  <c r="P35" i="2"/>
  <c r="P38" i="2" s="1"/>
  <c r="W35" i="2"/>
  <c r="W38" i="2" s="1"/>
  <c r="T35" i="2"/>
  <c r="T38" i="2" s="1"/>
  <c r="S35" i="2"/>
  <c r="S38" i="2" s="1"/>
  <c r="V35" i="2"/>
  <c r="V38" i="2" s="1"/>
  <c r="D39" i="2"/>
  <c r="D42" i="2" s="1"/>
  <c r="D43" i="2" s="1"/>
  <c r="D40" i="2"/>
  <c r="O40" i="2"/>
  <c r="O42" i="2"/>
  <c r="O43" i="2" s="1"/>
  <c r="I40" i="2"/>
  <c r="I42" i="2"/>
  <c r="I43" i="2" s="1"/>
  <c r="H38" i="2"/>
  <c r="H40" i="2" s="1"/>
  <c r="E42" i="2"/>
  <c r="E43" i="2" s="1"/>
  <c r="W40" i="2" l="1"/>
  <c r="W42" i="2"/>
  <c r="W43" i="2" s="1"/>
  <c r="P40" i="2"/>
  <c r="P42" i="2"/>
  <c r="P43" i="2" s="1"/>
  <c r="S40" i="2"/>
  <c r="S42" i="2"/>
  <c r="S43" i="2" s="1"/>
  <c r="R40" i="2"/>
  <c r="R42" i="2"/>
  <c r="R43" i="2" s="1"/>
  <c r="AB40" i="2"/>
  <c r="AB42" i="2"/>
  <c r="AB43" i="2" s="1"/>
  <c r="X40" i="2"/>
  <c r="X42" i="2"/>
  <c r="X43" i="2" s="1"/>
  <c r="V40" i="2"/>
  <c r="V42" i="2"/>
  <c r="V43" i="2" s="1"/>
  <c r="Y40" i="2"/>
  <c r="Y42" i="2"/>
  <c r="Y43" i="2" s="1"/>
  <c r="T40" i="2"/>
  <c r="T42" i="2"/>
  <c r="T43" i="2" s="1"/>
  <c r="U40" i="2"/>
  <c r="U42" i="2"/>
  <c r="U43" i="2" s="1"/>
  <c r="N40" i="2"/>
  <c r="N42" i="2"/>
  <c r="N43" i="2" s="1"/>
  <c r="AA40" i="2"/>
  <c r="AA42" i="2"/>
  <c r="AA43" i="2" s="1"/>
  <c r="J40" i="2"/>
  <c r="J42" i="2"/>
  <c r="J43" i="2" s="1"/>
  <c r="AD40" i="2"/>
  <c r="AD42" i="2"/>
  <c r="AD43" i="2" s="1"/>
  <c r="Z40" i="2"/>
  <c r="Z42" i="2"/>
  <c r="Z43" i="2" s="1"/>
  <c r="AF40" i="2"/>
  <c r="AF42" i="2"/>
  <c r="AF43" i="2" s="1"/>
  <c r="L40" i="2"/>
  <c r="L42" i="2"/>
  <c r="L43" i="2" s="1"/>
  <c r="AC40" i="2"/>
  <c r="AC42" i="2"/>
  <c r="AC43" i="2" s="1"/>
  <c r="AE40" i="2"/>
  <c r="AE42" i="2"/>
  <c r="AE43" i="2" s="1"/>
  <c r="H42" i="2"/>
  <c r="H43" i="2" s="1"/>
</calcChain>
</file>

<file path=xl/sharedStrings.xml><?xml version="1.0" encoding="utf-8"?>
<sst xmlns="http://schemas.openxmlformats.org/spreadsheetml/2006/main" count="78" uniqueCount="67">
  <si>
    <t>Passo</t>
  </si>
  <si>
    <t xml:space="preserve">Descrição </t>
  </si>
  <si>
    <t>Fórmula</t>
  </si>
  <si>
    <r>
      <t>Volume elevado em 2 meses 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</si>
  <si>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t>Altura manométrica (m)</t>
  </si>
  <si>
    <t>Energia consumida (kWh) em dois meses</t>
  </si>
  <si>
    <r>
      <t>Quanto é o fator de uniformização 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x100m))?</t>
    </r>
  </si>
  <si>
    <t>(1) X (2) / 100</t>
  </si>
  <si>
    <r>
      <t>Qual é o nível de eficiência eletromecânica atual do seu equipamento? (kWh/(m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x100m))</t>
    </r>
  </si>
  <si>
    <t>(3) / (4)</t>
  </si>
  <si>
    <t>Qual é o nível de eficiência eletromecânica atual da sua moto-bomba? (%)</t>
  </si>
  <si>
    <t>0.2725 / (5)</t>
  </si>
  <si>
    <t>O que seria um bom rendimento para este equipamento? Em (%)</t>
  </si>
  <si>
    <t>O que seria um rendimento realista para este equipamento? Em (%)</t>
  </si>
  <si>
    <t xml:space="preserve">Exercício prático 2 - Calcule o potencial de economia e o período de retorno de uma substituição de moto bomba </t>
  </si>
  <si>
    <t xml:space="preserve">Com um valor de eficiência que considere realista, calcule o potencial de economia nas seguintes unidades: </t>
  </si>
  <si>
    <r>
      <t>Qual é o nível de eficiência eletromecânica que considera realista para um equipamento em campo? (kWh/(m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x100m))</t>
    </r>
  </si>
  <si>
    <t>0.2725 / (9)</t>
  </si>
  <si>
    <r>
      <t>Qual é diferença entre o nível de eficiência atual e o nível de eficiência desejado / realista, isto é, o potencial de economia existente (kWh/(m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x100m))?</t>
    </r>
  </si>
  <si>
    <t>(5) – (10)</t>
  </si>
  <si>
    <r>
      <t>Qual é o volume bombeado em um mês? (m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</si>
  <si>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t>Qual é a altura manométrica dessa instalação? (m)</t>
  </si>
  <si>
    <t xml:space="preserve">Qual é o potencial de economia mensal em (kWh)? </t>
  </si>
  <si>
    <t>(11) x (12) x ((13)/100)</t>
  </si>
  <si>
    <t>(14) x 0.137</t>
  </si>
  <si>
    <t>Consulte o valor de investimento para a substituição de uma moto-bomba nova. (R$)</t>
  </si>
  <si>
    <t>Calcule o período de retorno do investimento em meses.</t>
  </si>
  <si>
    <t>(17)/(15)</t>
  </si>
  <si>
    <t>Calcule o período de retorno do investimento em anos.</t>
  </si>
  <si>
    <t>(18) / 12</t>
  </si>
  <si>
    <t>mediano</t>
  </si>
  <si>
    <t>Grupo 1</t>
  </si>
  <si>
    <t>Grupo 2</t>
  </si>
  <si>
    <t>linha 20</t>
  </si>
  <si>
    <t>linha 11</t>
  </si>
  <si>
    <t>dados</t>
  </si>
  <si>
    <t>Como avalia o rendimento da moto-bomba?(Bom, mediano, insatisfatório)</t>
  </si>
  <si>
    <t>Consulte e compare, tabelas de fornecedores de bombas, assim como normas de referência, ou em alternativa a tabela anexa (base México) e avalie o rendimento da moto-bomba respondendo às seguintes questões:</t>
  </si>
  <si>
    <r>
      <t>·</t>
    </r>
    <r>
      <rPr>
        <sz val="11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kWh economizados por mês</t>
    </r>
  </si>
  <si>
    <r>
      <t>·</t>
    </r>
    <r>
      <rPr>
        <sz val="11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R$ economizados por mês</t>
    </r>
  </si>
  <si>
    <r>
      <t>·</t>
    </r>
    <r>
      <rPr>
        <sz val="11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kg de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evitados por mês</t>
    </r>
  </si>
  <si>
    <t>(2)</t>
  </si>
  <si>
    <t>Tipo de motor</t>
  </si>
  <si>
    <t>Potência instalada (kW)</t>
  </si>
  <si>
    <t>Valor de substituição da moto-bomba (R$)</t>
  </si>
  <si>
    <t>Linha de Recalque</t>
  </si>
  <si>
    <t>submersível</t>
  </si>
  <si>
    <t>externo</t>
  </si>
  <si>
    <t>DADOS DE ENTRADA</t>
  </si>
  <si>
    <t xml:space="preserve">linha 20
Linha 20 – Poço 22 Laderas del Norte </t>
  </si>
  <si>
    <t>linha 11
Estação Elevatória número 10 – PREPA</t>
  </si>
  <si>
    <t>(14) x 0,47</t>
  </si>
  <si>
    <t>Qual é o potencial de economia mensal em ($R)? 
(para simplificação use R$ 0,47/kWh)</t>
  </si>
  <si>
    <t>Cáluclo Manual (usando 3 casas decimais)</t>
  </si>
  <si>
    <t>Cálculo exato usando  EXCEL</t>
  </si>
  <si>
    <t xml:space="preserve">branco </t>
  </si>
  <si>
    <t>cinza</t>
  </si>
  <si>
    <t>amarelo</t>
  </si>
  <si>
    <t>valores iguais - cálculo manual e Excel</t>
  </si>
  <si>
    <t>diferenças não visíveis - cálculo manuale Excel</t>
  </si>
  <si>
    <t>valores diferentes - cálculo manual e Excel</t>
  </si>
  <si>
    <t>(-)</t>
  </si>
  <si>
    <t>insatisfatório</t>
  </si>
  <si>
    <t>de 62 a 67%</t>
  </si>
  <si>
    <r>
      <t xml:space="preserve">(1)/ </t>
    </r>
    <r>
      <rPr>
        <b/>
        <sz val="11"/>
        <color theme="1"/>
        <rFont val="Calibri"/>
        <family val="2"/>
        <scheme val="minor"/>
      </rPr>
      <t>2meses</t>
    </r>
  </si>
  <si>
    <t>de 72 a 91%</t>
  </si>
  <si>
    <r>
      <t>Qual é o potencial de economia mensal em (kgCO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)? 
(use 0,09305 kgCO2/kWh no Brasil)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</si>
</sst>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00"/>
    <numFmt numFmtId="165" formatCode="#,##0.00_ ;\-#,##0.00\ "/>
    <numFmt numFmtId="166" formatCode="#,##0.0_ ;\-#,##0.0\ "/>
    <numFmt numFmtId="167" formatCode="#,##0_ ;\-#,##0\ "/>
    <numFmt numFmtId="168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Times New Roman"/>
      <family val="1"/>
    </font>
    <font>
      <vertAlign val="sub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0" fillId="0" borderId="0" xfId="0" applyBorder="1" applyAlignment="1">
      <alignment vertical="center" wrapText="1"/>
    </xf>
    <xf numFmtId="0" fontId="0" fillId="0" borderId="0" xfId="0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4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/>
    <xf numFmtId="0" fontId="7" fillId="0" borderId="0" xfId="0" applyFont="1" applyAlignment="1">
      <alignment horizontal="left" vertical="center" indent="2"/>
    </xf>
    <xf numFmtId="0" fontId="10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9" fontId="0" fillId="0" borderId="0" xfId="0" applyNumberForma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5" fontId="0" fillId="0" borderId="4" xfId="1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166" fontId="0" fillId="0" borderId="4" xfId="1" applyNumberFormat="1" applyFont="1" applyBorder="1" applyAlignment="1">
      <alignment horizontal="center" vertical="center" wrapText="1"/>
    </xf>
    <xf numFmtId="167" fontId="0" fillId="0" borderId="4" xfId="1" applyNumberFormat="1" applyFont="1" applyBorder="1" applyAlignment="1">
      <alignment horizontal="center" vertical="center" wrapText="1"/>
    </xf>
    <xf numFmtId="167" fontId="0" fillId="4" borderId="4" xfId="1" applyNumberFormat="1" applyFont="1" applyFill="1" applyBorder="1" applyAlignment="1">
      <alignment horizontal="center" vertical="center" wrapText="1"/>
    </xf>
    <xf numFmtId="164" fontId="0" fillId="4" borderId="4" xfId="0" applyNumberFormat="1" applyFill="1" applyBorder="1" applyAlignment="1">
      <alignment horizontal="center" vertical="center" wrapText="1"/>
    </xf>
    <xf numFmtId="168" fontId="0" fillId="4" borderId="4" xfId="2" applyNumberFormat="1" applyFont="1" applyFill="1" applyBorder="1" applyAlignment="1">
      <alignment horizontal="center" vertical="center" wrapText="1"/>
    </xf>
    <xf numFmtId="168" fontId="0" fillId="0" borderId="4" xfId="2" applyNumberFormat="1" applyFont="1" applyBorder="1" applyAlignment="1">
      <alignment horizontal="center" vertical="center" wrapText="1"/>
    </xf>
    <xf numFmtId="164" fontId="0" fillId="5" borderId="4" xfId="0" applyNumberFormat="1" applyFill="1" applyBorder="1" applyAlignment="1">
      <alignment horizontal="center" vertical="center" wrapText="1"/>
    </xf>
    <xf numFmtId="167" fontId="0" fillId="5" borderId="4" xfId="1" applyNumberFormat="1" applyFont="1" applyFill="1" applyBorder="1" applyAlignment="1">
      <alignment horizontal="center" vertical="center" wrapText="1"/>
    </xf>
    <xf numFmtId="166" fontId="0" fillId="4" borderId="4" xfId="1" applyNumberFormat="1" applyFont="1" applyFill="1" applyBorder="1" applyAlignment="1">
      <alignment horizontal="center" vertical="center" wrapText="1"/>
    </xf>
    <xf numFmtId="165" fontId="0" fillId="4" borderId="4" xfId="1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6" borderId="4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0" fillId="0" borderId="0" xfId="0" applyFill="1"/>
    <xf numFmtId="9" fontId="0" fillId="0" borderId="4" xfId="0" applyNumberFormat="1" applyFill="1" applyBorder="1" applyAlignment="1">
      <alignment horizontal="center" vertical="center" wrapText="1"/>
    </xf>
    <xf numFmtId="167" fontId="0" fillId="0" borderId="4" xfId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6" fontId="0" fillId="0" borderId="4" xfId="1" applyNumberFormat="1" applyFont="1" applyFill="1" applyBorder="1" applyAlignment="1">
      <alignment horizontal="center" vertical="center" wrapText="1"/>
    </xf>
    <xf numFmtId="165" fontId="0" fillId="0" borderId="4" xfId="1" applyNumberFormat="1" applyFont="1" applyFill="1" applyBorder="1" applyAlignment="1">
      <alignment horizontal="center" vertical="center" wrapText="1"/>
    </xf>
    <xf numFmtId="9" fontId="0" fillId="7" borderId="4" xfId="0" applyNumberFormat="1" applyFill="1" applyBorder="1" applyAlignment="1">
      <alignment horizontal="center" vertical="center" wrapText="1"/>
    </xf>
    <xf numFmtId="0" fontId="0" fillId="7" borderId="0" xfId="0" applyFill="1"/>
    <xf numFmtId="164" fontId="0" fillId="7" borderId="4" xfId="0" applyNumberFormat="1" applyFill="1" applyBorder="1" applyAlignment="1">
      <alignment horizontal="center" vertical="center" wrapText="1"/>
    </xf>
    <xf numFmtId="167" fontId="0" fillId="7" borderId="4" xfId="1" applyNumberFormat="1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166" fontId="0" fillId="7" borderId="4" xfId="1" applyNumberFormat="1" applyFont="1" applyFill="1" applyBorder="1" applyAlignment="1">
      <alignment horizontal="center" vertical="center" wrapText="1"/>
    </xf>
    <xf numFmtId="165" fontId="0" fillId="7" borderId="4" xfId="1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947056</xdr:colOff>
      <xdr:row>6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D5CFF8E-CD98-4EE6-A702-BA03D806FE5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50530" cy="10972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6"/>
  <sheetViews>
    <sheetView tabSelected="1" topLeftCell="A22" zoomScale="48" zoomScaleNormal="48" workbookViewId="0">
      <selection activeCell="H37" sqref="H37"/>
    </sheetView>
  </sheetViews>
  <sheetFormatPr defaultRowHeight="15" x14ac:dyDescent="0.25"/>
  <cols>
    <col min="1" max="1" width="7.7109375" customWidth="1"/>
    <col min="2" max="2" width="51.42578125" customWidth="1"/>
    <col min="3" max="3" width="20" customWidth="1"/>
    <col min="4" max="4" width="24.42578125" customWidth="1"/>
    <col min="5" max="5" width="24.5703125" customWidth="1"/>
    <col min="6" max="6" width="6.28515625" customWidth="1"/>
    <col min="7" max="7" width="19" customWidth="1"/>
    <col min="8" max="8" width="20.42578125" customWidth="1"/>
  </cols>
  <sheetData>
    <row r="1" spans="1:8" s="5" customFormat="1" x14ac:dyDescent="0.25"/>
    <row r="2" spans="1:8" s="5" customFormat="1" x14ac:dyDescent="0.25">
      <c r="F2" s="42" t="s">
        <v>55</v>
      </c>
      <c r="G2" s="5" t="s">
        <v>58</v>
      </c>
    </row>
    <row r="3" spans="1:8" s="5" customFormat="1" x14ac:dyDescent="0.25">
      <c r="F3" s="42" t="s">
        <v>56</v>
      </c>
      <c r="G3" s="5" t="s">
        <v>59</v>
      </c>
    </row>
    <row r="4" spans="1:8" s="5" customFormat="1" x14ac:dyDescent="0.25">
      <c r="F4" s="42" t="s">
        <v>57</v>
      </c>
      <c r="G4" s="5" t="s">
        <v>60</v>
      </c>
    </row>
    <row r="5" spans="1:8" s="5" customFormat="1" x14ac:dyDescent="0.25"/>
    <row r="6" spans="1:8" s="5" customFormat="1" x14ac:dyDescent="0.25"/>
    <row r="7" spans="1:8" s="5" customFormat="1" ht="15.75" thickBot="1" x14ac:dyDescent="0.3">
      <c r="D7" s="39" t="s">
        <v>54</v>
      </c>
      <c r="G7" s="39" t="s">
        <v>53</v>
      </c>
    </row>
    <row r="8" spans="1:8" ht="37.5" customHeight="1" thickBot="1" x14ac:dyDescent="0.3">
      <c r="A8" s="16"/>
      <c r="B8" s="62" t="s">
        <v>48</v>
      </c>
      <c r="C8" s="63"/>
      <c r="D8" s="17" t="s">
        <v>46</v>
      </c>
      <c r="E8" s="17" t="s">
        <v>47</v>
      </c>
      <c r="G8" s="17" t="s">
        <v>31</v>
      </c>
      <c r="H8" s="18" t="s">
        <v>32</v>
      </c>
    </row>
    <row r="9" spans="1:8" ht="57" customHeight="1" thickBot="1" x14ac:dyDescent="0.3">
      <c r="A9" s="22"/>
      <c r="B9" s="64" t="s">
        <v>45</v>
      </c>
      <c r="C9" s="65"/>
      <c r="D9" s="25" t="s">
        <v>49</v>
      </c>
      <c r="E9" s="25" t="s">
        <v>50</v>
      </c>
      <c r="G9" s="25"/>
      <c r="H9" s="25"/>
    </row>
    <row r="10" spans="1:8" ht="24" customHeight="1" thickBot="1" x14ac:dyDescent="0.3">
      <c r="A10" s="23"/>
      <c r="B10" s="66" t="s">
        <v>42</v>
      </c>
      <c r="C10" s="67"/>
      <c r="D10" s="7" t="s">
        <v>46</v>
      </c>
      <c r="E10" s="7" t="s">
        <v>47</v>
      </c>
      <c r="G10" s="7" t="s">
        <v>46</v>
      </c>
      <c r="H10" s="7" t="s">
        <v>47</v>
      </c>
    </row>
    <row r="11" spans="1:8" ht="24" customHeight="1" thickBot="1" x14ac:dyDescent="0.3">
      <c r="A11" s="23"/>
      <c r="B11" s="66" t="s">
        <v>43</v>
      </c>
      <c r="C11" s="67"/>
      <c r="D11" s="7">
        <v>74.599999999999994</v>
      </c>
      <c r="E11" s="7">
        <v>76.599999999999994</v>
      </c>
      <c r="G11" s="7">
        <v>74.599999999999994</v>
      </c>
      <c r="H11" s="7">
        <v>76.599999999999994</v>
      </c>
    </row>
    <row r="12" spans="1:8" ht="24" customHeight="1" thickBot="1" x14ac:dyDescent="0.3">
      <c r="A12" s="23"/>
      <c r="B12" s="66" t="s">
        <v>44</v>
      </c>
      <c r="C12" s="67"/>
      <c r="D12" s="30">
        <v>11000</v>
      </c>
      <c r="E12" s="30">
        <v>22000</v>
      </c>
      <c r="G12" s="30">
        <v>11000</v>
      </c>
      <c r="H12" s="30">
        <v>22000</v>
      </c>
    </row>
    <row r="13" spans="1:8" ht="15.75" thickBot="1" x14ac:dyDescent="0.3"/>
    <row r="14" spans="1:8" ht="32.25" customHeight="1" thickBot="1" x14ac:dyDescent="0.3">
      <c r="A14" s="19" t="s">
        <v>0</v>
      </c>
      <c r="B14" s="28" t="s">
        <v>1</v>
      </c>
      <c r="C14" s="28" t="s">
        <v>2</v>
      </c>
      <c r="D14" s="28" t="s">
        <v>33</v>
      </c>
      <c r="E14" s="28" t="s">
        <v>34</v>
      </c>
    </row>
    <row r="15" spans="1:8" ht="39" customHeight="1" thickBot="1" x14ac:dyDescent="0.3">
      <c r="A15" s="7">
        <v>1</v>
      </c>
      <c r="B15" s="27" t="s">
        <v>3</v>
      </c>
      <c r="C15" s="7" t="s">
        <v>35</v>
      </c>
      <c r="D15" s="30">
        <v>173145</v>
      </c>
      <c r="E15" s="30">
        <v>189216</v>
      </c>
      <c r="G15" s="30">
        <v>173145</v>
      </c>
      <c r="H15" s="30">
        <v>189216</v>
      </c>
    </row>
    <row r="16" spans="1:8" ht="36" customHeight="1" thickBot="1" x14ac:dyDescent="0.3">
      <c r="A16" s="7">
        <v>2</v>
      </c>
      <c r="B16" s="27" t="s">
        <v>4</v>
      </c>
      <c r="C16" s="7" t="s">
        <v>35</v>
      </c>
      <c r="D16" s="7">
        <v>107.24</v>
      </c>
      <c r="E16" s="7">
        <v>86.55</v>
      </c>
      <c r="G16" s="7">
        <v>107.24</v>
      </c>
      <c r="H16" s="7">
        <v>86.55</v>
      </c>
    </row>
    <row r="17" spans="1:32" ht="38.25" customHeight="1" thickBot="1" x14ac:dyDescent="0.3">
      <c r="A17" s="7">
        <v>3</v>
      </c>
      <c r="B17" s="27" t="s">
        <v>5</v>
      </c>
      <c r="C17" s="7" t="s">
        <v>35</v>
      </c>
      <c r="D17" s="30">
        <v>86788.800000000003</v>
      </c>
      <c r="E17" s="30">
        <v>77659.199999999997</v>
      </c>
      <c r="G17" s="30">
        <v>86788.800000000003</v>
      </c>
      <c r="H17" s="30">
        <v>77659.199999999997</v>
      </c>
    </row>
    <row r="18" spans="1:32" ht="36" customHeight="1" thickBot="1" x14ac:dyDescent="0.3">
      <c r="A18" s="7">
        <v>4</v>
      </c>
      <c r="B18" s="27" t="s">
        <v>6</v>
      </c>
      <c r="C18" s="7" t="s">
        <v>7</v>
      </c>
      <c r="D18" s="30">
        <f>+D15*D16/100</f>
        <v>185680.698</v>
      </c>
      <c r="E18" s="30">
        <f>+E15*(E16/100)</f>
        <v>163766.44799999997</v>
      </c>
      <c r="G18" s="36">
        <f>+ROUND(G15*G16/100,0)</f>
        <v>185681</v>
      </c>
      <c r="H18" s="36">
        <f>+ROUND(H15*H16/100,0)</f>
        <v>163766</v>
      </c>
    </row>
    <row r="19" spans="1:32" ht="36" customHeight="1" thickBot="1" x14ac:dyDescent="0.3">
      <c r="A19" s="7">
        <v>5</v>
      </c>
      <c r="B19" s="27" t="s">
        <v>8</v>
      </c>
      <c r="C19" s="7" t="s">
        <v>9</v>
      </c>
      <c r="D19" s="10">
        <f>+D17/D18</f>
        <v>0.46740884181725773</v>
      </c>
      <c r="E19" s="10">
        <f>+E17/E18</f>
        <v>0.47420702438389584</v>
      </c>
      <c r="G19" s="35">
        <f>+ROUND(D19,3)</f>
        <v>0.46700000000000003</v>
      </c>
      <c r="H19" s="35">
        <f>+ROUND(E19,3)</f>
        <v>0.47399999999999998</v>
      </c>
    </row>
    <row r="20" spans="1:32" ht="41.25" customHeight="1" thickBot="1" x14ac:dyDescent="0.3">
      <c r="A20" s="7">
        <v>6</v>
      </c>
      <c r="B20" s="27" t="s">
        <v>10</v>
      </c>
      <c r="C20" s="7" t="s">
        <v>11</v>
      </c>
      <c r="D20" s="34">
        <f>0.2725/D19</f>
        <v>0.58300138042005423</v>
      </c>
      <c r="E20" s="34">
        <f>0.2725/E19</f>
        <v>0.57464353328388651</v>
      </c>
      <c r="G20" s="33">
        <f>0.2725/G19</f>
        <v>0.58351177730192716</v>
      </c>
      <c r="H20" s="33">
        <f>0.2725/H19</f>
        <v>0.57489451476793252</v>
      </c>
    </row>
    <row r="21" spans="1:32" x14ac:dyDescent="0.25">
      <c r="A21" s="1"/>
    </row>
    <row r="22" spans="1:32" ht="32.25" customHeight="1" thickBot="1" x14ac:dyDescent="0.3">
      <c r="A22" s="68" t="s">
        <v>37</v>
      </c>
      <c r="B22" s="69"/>
      <c r="C22" s="69"/>
      <c r="D22" s="69"/>
      <c r="E22" s="69"/>
      <c r="F22" s="22"/>
      <c r="G22" s="5"/>
      <c r="H22" s="4"/>
    </row>
    <row r="23" spans="1:32" ht="25.9" customHeight="1" thickBot="1" x14ac:dyDescent="0.3">
      <c r="A23" s="8">
        <v>7</v>
      </c>
      <c r="B23" s="56" t="s">
        <v>36</v>
      </c>
      <c r="C23" s="57"/>
      <c r="D23" s="6" t="s">
        <v>30</v>
      </c>
      <c r="E23" s="6" t="s">
        <v>62</v>
      </c>
      <c r="F23" s="23"/>
    </row>
    <row r="24" spans="1:32" ht="25.9" customHeight="1" thickBot="1" x14ac:dyDescent="0.3">
      <c r="A24" s="6">
        <v>8</v>
      </c>
      <c r="B24" s="58" t="s">
        <v>12</v>
      </c>
      <c r="C24" s="59"/>
      <c r="D24" s="9" t="s">
        <v>63</v>
      </c>
      <c r="E24" s="9" t="s">
        <v>65</v>
      </c>
      <c r="F24" s="24"/>
      <c r="G24" s="9"/>
      <c r="H24" s="9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</row>
    <row r="25" spans="1:32" ht="25.9" customHeight="1" thickBot="1" x14ac:dyDescent="0.3">
      <c r="A25" s="6">
        <v>9</v>
      </c>
      <c r="B25" s="60" t="s">
        <v>13</v>
      </c>
      <c r="C25" s="61"/>
      <c r="D25" s="9">
        <v>0.62</v>
      </c>
      <c r="E25" s="9">
        <v>0.72</v>
      </c>
      <c r="F25" s="6">
        <v>9</v>
      </c>
      <c r="G25" s="9">
        <v>0.62</v>
      </c>
      <c r="H25" s="9">
        <v>0.72</v>
      </c>
      <c r="I25" s="49">
        <v>0.63</v>
      </c>
      <c r="J25" s="49">
        <v>0.73</v>
      </c>
      <c r="K25" s="44">
        <v>0.64</v>
      </c>
      <c r="L25" s="44">
        <v>0.74</v>
      </c>
      <c r="M25" s="49">
        <v>0.65</v>
      </c>
      <c r="N25" s="49">
        <v>0.75</v>
      </c>
      <c r="O25" s="44">
        <v>0.66</v>
      </c>
      <c r="P25" s="44">
        <v>0.76</v>
      </c>
      <c r="Q25" s="49">
        <v>0.67</v>
      </c>
      <c r="R25" s="49">
        <v>0.77</v>
      </c>
      <c r="S25" s="44">
        <v>0.78</v>
      </c>
      <c r="T25" s="49">
        <v>0.79</v>
      </c>
      <c r="U25" s="44">
        <v>0.8</v>
      </c>
      <c r="V25" s="49">
        <v>0.81</v>
      </c>
      <c r="W25" s="44">
        <v>0.82</v>
      </c>
      <c r="X25" s="49">
        <v>0.83</v>
      </c>
      <c r="Y25" s="44">
        <v>0.84</v>
      </c>
      <c r="Z25" s="49">
        <v>0.85</v>
      </c>
      <c r="AA25" s="44">
        <v>0.86</v>
      </c>
      <c r="AB25" s="49">
        <v>0.87</v>
      </c>
      <c r="AC25" s="44">
        <v>0.88</v>
      </c>
      <c r="AD25" s="49">
        <v>0.89</v>
      </c>
      <c r="AE25" s="44">
        <v>0.9</v>
      </c>
      <c r="AF25" s="49">
        <v>0.91</v>
      </c>
    </row>
    <row r="26" spans="1:32" ht="12.75" customHeight="1" x14ac:dyDescent="0.25">
      <c r="A26" s="2"/>
      <c r="I26" s="50"/>
      <c r="J26" s="50"/>
      <c r="K26" s="43"/>
      <c r="L26" s="43"/>
      <c r="M26" s="50"/>
      <c r="N26" s="50"/>
      <c r="O26" s="43"/>
      <c r="P26" s="43"/>
      <c r="Q26" s="50"/>
      <c r="R26" s="50"/>
      <c r="S26" s="43"/>
      <c r="T26" s="50"/>
      <c r="U26" s="43"/>
      <c r="V26" s="50"/>
      <c r="W26" s="43"/>
      <c r="X26" s="50"/>
      <c r="Y26" s="43"/>
      <c r="Z26" s="50"/>
      <c r="AA26" s="43"/>
      <c r="AB26" s="50"/>
      <c r="AC26" s="43"/>
      <c r="AD26" s="50"/>
      <c r="AE26" s="43"/>
      <c r="AF26" s="50"/>
    </row>
    <row r="27" spans="1:32" ht="18.75" x14ac:dyDescent="0.25">
      <c r="A27" s="14" t="s">
        <v>14</v>
      </c>
      <c r="I27" s="50"/>
      <c r="J27" s="50"/>
      <c r="K27" s="43"/>
      <c r="L27" s="43"/>
      <c r="M27" s="50"/>
      <c r="N27" s="50"/>
      <c r="O27" s="43"/>
      <c r="P27" s="43"/>
      <c r="Q27" s="50"/>
      <c r="R27" s="50"/>
      <c r="S27" s="43"/>
      <c r="T27" s="50"/>
      <c r="U27" s="43"/>
      <c r="V27" s="50"/>
      <c r="W27" s="43"/>
      <c r="X27" s="50"/>
      <c r="Y27" s="43"/>
      <c r="Z27" s="50"/>
      <c r="AA27" s="43"/>
      <c r="AB27" s="50"/>
      <c r="AC27" s="43"/>
      <c r="AD27" s="50"/>
      <c r="AE27" s="43"/>
      <c r="AF27" s="50"/>
    </row>
    <row r="28" spans="1:32" ht="24.75" customHeight="1" x14ac:dyDescent="0.25">
      <c r="A28" s="11" t="s">
        <v>15</v>
      </c>
      <c r="B28" s="12"/>
      <c r="I28" s="50"/>
      <c r="J28" s="50"/>
      <c r="K28" s="43"/>
      <c r="L28" s="43"/>
      <c r="M28" s="50"/>
      <c r="N28" s="50"/>
      <c r="O28" s="43"/>
      <c r="P28" s="43"/>
      <c r="Q28" s="50"/>
      <c r="R28" s="50"/>
      <c r="S28" s="43"/>
      <c r="T28" s="50"/>
      <c r="U28" s="43"/>
      <c r="V28" s="50"/>
      <c r="W28" s="43"/>
      <c r="X28" s="50"/>
      <c r="Y28" s="43"/>
      <c r="Z28" s="50"/>
      <c r="AA28" s="43"/>
      <c r="AB28" s="50"/>
      <c r="AC28" s="43"/>
      <c r="AD28" s="50"/>
      <c r="AE28" s="43"/>
      <c r="AF28" s="50"/>
    </row>
    <row r="29" spans="1:32" x14ac:dyDescent="0.25">
      <c r="A29" s="13" t="s">
        <v>38</v>
      </c>
      <c r="B29" s="12"/>
      <c r="I29" s="50"/>
      <c r="J29" s="50"/>
      <c r="K29" s="43"/>
      <c r="L29" s="43"/>
      <c r="M29" s="50"/>
      <c r="N29" s="50"/>
      <c r="O29" s="43"/>
      <c r="P29" s="43"/>
      <c r="Q29" s="50"/>
      <c r="R29" s="50"/>
      <c r="S29" s="43"/>
      <c r="T29" s="50"/>
      <c r="U29" s="43"/>
      <c r="V29" s="50"/>
      <c r="W29" s="43"/>
      <c r="X29" s="50"/>
      <c r="Y29" s="43"/>
      <c r="Z29" s="50"/>
      <c r="AA29" s="43"/>
      <c r="AB29" s="50"/>
      <c r="AC29" s="43"/>
      <c r="AD29" s="50"/>
      <c r="AE29" s="43"/>
      <c r="AF29" s="50"/>
    </row>
    <row r="30" spans="1:32" x14ac:dyDescent="0.25">
      <c r="A30" s="13" t="s">
        <v>39</v>
      </c>
      <c r="B30" s="12"/>
      <c r="I30" s="50"/>
      <c r="J30" s="50"/>
      <c r="K30" s="43"/>
      <c r="L30" s="43"/>
      <c r="M30" s="50"/>
      <c r="N30" s="50"/>
      <c r="O30" s="43"/>
      <c r="P30" s="43"/>
      <c r="Q30" s="50"/>
      <c r="R30" s="50"/>
      <c r="S30" s="43"/>
      <c r="T30" s="50"/>
      <c r="U30" s="43"/>
      <c r="V30" s="50"/>
      <c r="W30" s="43"/>
      <c r="X30" s="50"/>
      <c r="Y30" s="43"/>
      <c r="Z30" s="50"/>
      <c r="AA30" s="43"/>
      <c r="AB30" s="50"/>
      <c r="AC30" s="43"/>
      <c r="AD30" s="50"/>
      <c r="AE30" s="43"/>
      <c r="AF30" s="50"/>
    </row>
    <row r="31" spans="1:32" ht="18" x14ac:dyDescent="0.25">
      <c r="A31" s="13" t="s">
        <v>40</v>
      </c>
      <c r="B31" s="12"/>
      <c r="I31" s="50"/>
      <c r="J31" s="50"/>
      <c r="K31" s="43"/>
      <c r="L31" s="43"/>
      <c r="M31" s="50"/>
      <c r="N31" s="50"/>
      <c r="O31" s="43"/>
      <c r="P31" s="43"/>
      <c r="Q31" s="50"/>
      <c r="R31" s="50"/>
      <c r="S31" s="43"/>
      <c r="T31" s="50"/>
      <c r="U31" s="43"/>
      <c r="V31" s="50"/>
      <c r="W31" s="43"/>
      <c r="X31" s="50"/>
      <c r="Y31" s="43"/>
      <c r="Z31" s="50"/>
      <c r="AA31" s="43"/>
      <c r="AB31" s="50"/>
      <c r="AC31" s="43"/>
      <c r="AD31" s="50"/>
      <c r="AE31" s="43"/>
      <c r="AF31" s="50"/>
    </row>
    <row r="32" spans="1:32" ht="15.75" thickBot="1" x14ac:dyDescent="0.3">
      <c r="A32" s="13"/>
      <c r="B32" s="12"/>
      <c r="I32" s="50"/>
      <c r="J32" s="50"/>
      <c r="K32" s="43"/>
      <c r="L32" s="43"/>
      <c r="M32" s="50"/>
      <c r="N32" s="50"/>
      <c r="O32" s="43"/>
      <c r="P32" s="43"/>
      <c r="Q32" s="50"/>
      <c r="R32" s="50"/>
      <c r="S32" s="43"/>
      <c r="T32" s="50"/>
      <c r="U32" s="43"/>
      <c r="V32" s="50"/>
      <c r="W32" s="43"/>
      <c r="X32" s="50"/>
      <c r="Y32" s="43"/>
      <c r="Z32" s="50"/>
      <c r="AA32" s="43"/>
      <c r="AB32" s="50"/>
      <c r="AC32" s="43"/>
      <c r="AD32" s="50"/>
      <c r="AE32" s="43"/>
      <c r="AF32" s="50"/>
    </row>
    <row r="33" spans="1:32" ht="31.5" customHeight="1" thickBot="1" x14ac:dyDescent="0.3">
      <c r="A33" s="15" t="s">
        <v>0</v>
      </c>
      <c r="B33" s="28" t="s">
        <v>1</v>
      </c>
      <c r="C33" s="28" t="s">
        <v>2</v>
      </c>
      <c r="D33" s="28" t="s">
        <v>33</v>
      </c>
      <c r="E33" s="28" t="s">
        <v>34</v>
      </c>
      <c r="I33" s="50"/>
      <c r="J33" s="50"/>
      <c r="K33" s="43"/>
      <c r="L33" s="43"/>
      <c r="M33" s="50"/>
      <c r="N33" s="50"/>
      <c r="O33" s="43"/>
      <c r="P33" s="43"/>
      <c r="Q33" s="50"/>
      <c r="R33" s="50"/>
      <c r="S33" s="43"/>
      <c r="T33" s="50"/>
      <c r="U33" s="43"/>
      <c r="V33" s="50"/>
      <c r="W33" s="43"/>
      <c r="X33" s="50"/>
      <c r="Y33" s="43"/>
      <c r="Z33" s="50"/>
      <c r="AA33" s="43"/>
      <c r="AB33" s="50"/>
      <c r="AC33" s="43"/>
      <c r="AD33" s="50"/>
      <c r="AE33" s="43"/>
      <c r="AF33" s="50"/>
    </row>
    <row r="34" spans="1:32" ht="57" customHeight="1" thickBot="1" x14ac:dyDescent="0.3">
      <c r="A34" s="7">
        <v>10</v>
      </c>
      <c r="B34" s="27" t="s">
        <v>16</v>
      </c>
      <c r="C34" s="7" t="s">
        <v>17</v>
      </c>
      <c r="D34" s="20">
        <f>0.2725/D25</f>
        <v>0.43951612903225812</v>
      </c>
      <c r="E34" s="20">
        <f>0.2725/E25</f>
        <v>0.37847222222222227</v>
      </c>
      <c r="F34" s="7">
        <v>10</v>
      </c>
      <c r="G34" s="35">
        <f t="shared" ref="G34:AF34" si="0">ROUND(0.2725/G25,3)</f>
        <v>0.44</v>
      </c>
      <c r="H34" s="35">
        <f t="shared" si="0"/>
        <v>0.378</v>
      </c>
      <c r="I34" s="51">
        <f t="shared" si="0"/>
        <v>0.433</v>
      </c>
      <c r="J34" s="51">
        <f t="shared" si="0"/>
        <v>0.373</v>
      </c>
      <c r="K34" s="20">
        <f t="shared" si="0"/>
        <v>0.42599999999999999</v>
      </c>
      <c r="L34" s="20">
        <f t="shared" si="0"/>
        <v>0.36799999999999999</v>
      </c>
      <c r="M34" s="51">
        <f t="shared" si="0"/>
        <v>0.41899999999999998</v>
      </c>
      <c r="N34" s="51">
        <f t="shared" si="0"/>
        <v>0.36299999999999999</v>
      </c>
      <c r="O34" s="20">
        <f t="shared" si="0"/>
        <v>0.41299999999999998</v>
      </c>
      <c r="P34" s="20">
        <f t="shared" si="0"/>
        <v>0.35899999999999999</v>
      </c>
      <c r="Q34" s="51">
        <f t="shared" si="0"/>
        <v>0.40699999999999997</v>
      </c>
      <c r="R34" s="51">
        <f t="shared" si="0"/>
        <v>0.35399999999999998</v>
      </c>
      <c r="S34" s="20">
        <f t="shared" si="0"/>
        <v>0.34899999999999998</v>
      </c>
      <c r="T34" s="51">
        <f t="shared" si="0"/>
        <v>0.34499999999999997</v>
      </c>
      <c r="U34" s="20">
        <f t="shared" si="0"/>
        <v>0.34100000000000003</v>
      </c>
      <c r="V34" s="51">
        <f t="shared" si="0"/>
        <v>0.33600000000000002</v>
      </c>
      <c r="W34" s="20">
        <f t="shared" si="0"/>
        <v>0.33200000000000002</v>
      </c>
      <c r="X34" s="51">
        <f t="shared" si="0"/>
        <v>0.32800000000000001</v>
      </c>
      <c r="Y34" s="20">
        <f t="shared" si="0"/>
        <v>0.32400000000000001</v>
      </c>
      <c r="Z34" s="51">
        <f t="shared" si="0"/>
        <v>0.32100000000000001</v>
      </c>
      <c r="AA34" s="20">
        <f t="shared" si="0"/>
        <v>0.317</v>
      </c>
      <c r="AB34" s="51">
        <f t="shared" si="0"/>
        <v>0.313</v>
      </c>
      <c r="AC34" s="20">
        <f t="shared" si="0"/>
        <v>0.31</v>
      </c>
      <c r="AD34" s="51">
        <f t="shared" si="0"/>
        <v>0.30599999999999999</v>
      </c>
      <c r="AE34" s="20">
        <f t="shared" si="0"/>
        <v>0.30299999999999999</v>
      </c>
      <c r="AF34" s="51">
        <f t="shared" si="0"/>
        <v>0.29899999999999999</v>
      </c>
    </row>
    <row r="35" spans="1:32" ht="57" customHeight="1" thickBot="1" x14ac:dyDescent="0.3">
      <c r="A35" s="7">
        <v>11</v>
      </c>
      <c r="B35" s="27" t="s">
        <v>18</v>
      </c>
      <c r="C35" s="7" t="s">
        <v>19</v>
      </c>
      <c r="D35" s="10">
        <f>+D19-D34</f>
        <v>2.7892712784999607E-2</v>
      </c>
      <c r="E35" s="10">
        <f>+E19-E34</f>
        <v>9.5734802161673571E-2</v>
      </c>
      <c r="F35" s="7">
        <v>11</v>
      </c>
      <c r="G35" s="32">
        <f>+$G$19-G34</f>
        <v>2.7000000000000024E-2</v>
      </c>
      <c r="H35" s="32">
        <f>+$H$19-H34</f>
        <v>9.5999999999999974E-2</v>
      </c>
      <c r="I35" s="51">
        <f>+$G$19-I34</f>
        <v>3.400000000000003E-2</v>
      </c>
      <c r="J35" s="51">
        <f>+$H$19-J34</f>
        <v>0.10099999999999998</v>
      </c>
      <c r="K35" s="20">
        <f>+$G$19-K34</f>
        <v>4.1000000000000036E-2</v>
      </c>
      <c r="L35" s="20">
        <f>+$H$19-L34</f>
        <v>0.10599999999999998</v>
      </c>
      <c r="M35" s="51">
        <f>+$G$19-M34</f>
        <v>4.8000000000000043E-2</v>
      </c>
      <c r="N35" s="51">
        <f>+$H$19-N34</f>
        <v>0.11099999999999999</v>
      </c>
      <c r="O35" s="20">
        <f>+$G$19-O34</f>
        <v>5.4000000000000048E-2</v>
      </c>
      <c r="P35" s="20">
        <f>+$H$19-P34</f>
        <v>0.11499999999999999</v>
      </c>
      <c r="Q35" s="51">
        <f>+$G$19-Q34</f>
        <v>6.0000000000000053E-2</v>
      </c>
      <c r="R35" s="51">
        <f t="shared" ref="R35:AF35" si="1">+$H$19-R34</f>
        <v>0.12</v>
      </c>
      <c r="S35" s="20">
        <f t="shared" si="1"/>
        <v>0.125</v>
      </c>
      <c r="T35" s="51">
        <f t="shared" si="1"/>
        <v>0.129</v>
      </c>
      <c r="U35" s="20">
        <f t="shared" si="1"/>
        <v>0.13299999999999995</v>
      </c>
      <c r="V35" s="51">
        <f t="shared" si="1"/>
        <v>0.13799999999999996</v>
      </c>
      <c r="W35" s="20">
        <f t="shared" si="1"/>
        <v>0.14199999999999996</v>
      </c>
      <c r="X35" s="51">
        <f t="shared" si="1"/>
        <v>0.14599999999999996</v>
      </c>
      <c r="Y35" s="20">
        <f t="shared" si="1"/>
        <v>0.14999999999999997</v>
      </c>
      <c r="Z35" s="51">
        <f t="shared" si="1"/>
        <v>0.15299999999999997</v>
      </c>
      <c r="AA35" s="20">
        <f t="shared" si="1"/>
        <v>0.15699999999999997</v>
      </c>
      <c r="AB35" s="51">
        <f t="shared" si="1"/>
        <v>0.16099999999999998</v>
      </c>
      <c r="AC35" s="20">
        <f t="shared" si="1"/>
        <v>0.16399999999999998</v>
      </c>
      <c r="AD35" s="51">
        <f t="shared" si="1"/>
        <v>0.16799999999999998</v>
      </c>
      <c r="AE35" s="20">
        <f t="shared" si="1"/>
        <v>0.17099999999999999</v>
      </c>
      <c r="AF35" s="51">
        <f t="shared" si="1"/>
        <v>0.17499999999999999</v>
      </c>
    </row>
    <row r="36" spans="1:32" ht="42.6" customHeight="1" thickBot="1" x14ac:dyDescent="0.3">
      <c r="A36" s="7">
        <v>12</v>
      </c>
      <c r="B36" s="27" t="s">
        <v>20</v>
      </c>
      <c r="C36" s="7" t="s">
        <v>64</v>
      </c>
      <c r="D36" s="30">
        <f>+D15/2</f>
        <v>86572.5</v>
      </c>
      <c r="E36" s="30">
        <f>+E15/2</f>
        <v>94608</v>
      </c>
      <c r="F36" s="7">
        <v>12</v>
      </c>
      <c r="G36" s="30">
        <f>+$G$15/2</f>
        <v>86572.5</v>
      </c>
      <c r="H36" s="30">
        <f>+$H$15/2</f>
        <v>94608</v>
      </c>
      <c r="I36" s="52">
        <f>+$G$15/2</f>
        <v>86572.5</v>
      </c>
      <c r="J36" s="52">
        <f>+$H$15/2</f>
        <v>94608</v>
      </c>
      <c r="K36" s="45">
        <f>+$G$15/2</f>
        <v>86572.5</v>
      </c>
      <c r="L36" s="45">
        <f>+$H$15/2</f>
        <v>94608</v>
      </c>
      <c r="M36" s="52">
        <f>+$G$15/2</f>
        <v>86572.5</v>
      </c>
      <c r="N36" s="52">
        <f>+$H$15/2</f>
        <v>94608</v>
      </c>
      <c r="O36" s="45">
        <f>+$G$15/2</f>
        <v>86572.5</v>
      </c>
      <c r="P36" s="45">
        <f>+$H$15/2</f>
        <v>94608</v>
      </c>
      <c r="Q36" s="52">
        <f>+$G$15/2</f>
        <v>86572.5</v>
      </c>
      <c r="R36" s="52">
        <f t="shared" ref="R36:AF36" si="2">+$H$15/2</f>
        <v>94608</v>
      </c>
      <c r="S36" s="45">
        <f t="shared" si="2"/>
        <v>94608</v>
      </c>
      <c r="T36" s="52">
        <f t="shared" si="2"/>
        <v>94608</v>
      </c>
      <c r="U36" s="45">
        <f t="shared" si="2"/>
        <v>94608</v>
      </c>
      <c r="V36" s="52">
        <f t="shared" si="2"/>
        <v>94608</v>
      </c>
      <c r="W36" s="45">
        <f t="shared" si="2"/>
        <v>94608</v>
      </c>
      <c r="X36" s="52">
        <f t="shared" si="2"/>
        <v>94608</v>
      </c>
      <c r="Y36" s="45">
        <f t="shared" si="2"/>
        <v>94608</v>
      </c>
      <c r="Z36" s="52">
        <f t="shared" si="2"/>
        <v>94608</v>
      </c>
      <c r="AA36" s="45">
        <f t="shared" si="2"/>
        <v>94608</v>
      </c>
      <c r="AB36" s="52">
        <f t="shared" si="2"/>
        <v>94608</v>
      </c>
      <c r="AC36" s="45">
        <f t="shared" si="2"/>
        <v>94608</v>
      </c>
      <c r="AD36" s="52">
        <f t="shared" si="2"/>
        <v>94608</v>
      </c>
      <c r="AE36" s="45">
        <f t="shared" si="2"/>
        <v>94608</v>
      </c>
      <c r="AF36" s="52">
        <f t="shared" si="2"/>
        <v>94608</v>
      </c>
    </row>
    <row r="37" spans="1:32" ht="42.6" customHeight="1" thickBot="1" x14ac:dyDescent="0.3">
      <c r="A37" s="7">
        <v>13</v>
      </c>
      <c r="B37" s="27" t="s">
        <v>21</v>
      </c>
      <c r="C37" s="21" t="s">
        <v>41</v>
      </c>
      <c r="D37" s="7">
        <f>D16</f>
        <v>107.24</v>
      </c>
      <c r="E37" s="7">
        <f>E16</f>
        <v>86.55</v>
      </c>
      <c r="F37" s="7">
        <v>13</v>
      </c>
      <c r="G37" s="7">
        <f>$G$16</f>
        <v>107.24</v>
      </c>
      <c r="H37" s="7">
        <f>$H$16</f>
        <v>86.55</v>
      </c>
      <c r="I37" s="53">
        <f>$G$16</f>
        <v>107.24</v>
      </c>
      <c r="J37" s="53">
        <f>$H$16</f>
        <v>86.55</v>
      </c>
      <c r="K37" s="46">
        <f>$G$16</f>
        <v>107.24</v>
      </c>
      <c r="L37" s="46">
        <f>$H$16</f>
        <v>86.55</v>
      </c>
      <c r="M37" s="53">
        <f>$G$16</f>
        <v>107.24</v>
      </c>
      <c r="N37" s="53">
        <f>$H$16</f>
        <v>86.55</v>
      </c>
      <c r="O37" s="46">
        <f>$G$16</f>
        <v>107.24</v>
      </c>
      <c r="P37" s="46">
        <f>$H$16</f>
        <v>86.55</v>
      </c>
      <c r="Q37" s="53">
        <f>$G$16</f>
        <v>107.24</v>
      </c>
      <c r="R37" s="53">
        <f t="shared" ref="R37:AF37" si="3">$H$16</f>
        <v>86.55</v>
      </c>
      <c r="S37" s="46">
        <f t="shared" si="3"/>
        <v>86.55</v>
      </c>
      <c r="T37" s="53">
        <f t="shared" si="3"/>
        <v>86.55</v>
      </c>
      <c r="U37" s="46">
        <f t="shared" si="3"/>
        <v>86.55</v>
      </c>
      <c r="V37" s="53">
        <f t="shared" si="3"/>
        <v>86.55</v>
      </c>
      <c r="W37" s="46">
        <f t="shared" si="3"/>
        <v>86.55</v>
      </c>
      <c r="X37" s="53">
        <f t="shared" si="3"/>
        <v>86.55</v>
      </c>
      <c r="Y37" s="46">
        <f t="shared" si="3"/>
        <v>86.55</v>
      </c>
      <c r="Z37" s="53">
        <f t="shared" si="3"/>
        <v>86.55</v>
      </c>
      <c r="AA37" s="46">
        <f t="shared" si="3"/>
        <v>86.55</v>
      </c>
      <c r="AB37" s="53">
        <f t="shared" si="3"/>
        <v>86.55</v>
      </c>
      <c r="AC37" s="46">
        <f t="shared" si="3"/>
        <v>86.55</v>
      </c>
      <c r="AD37" s="53">
        <f t="shared" si="3"/>
        <v>86.55</v>
      </c>
      <c r="AE37" s="46">
        <f t="shared" si="3"/>
        <v>86.55</v>
      </c>
      <c r="AF37" s="53">
        <f t="shared" si="3"/>
        <v>86.55</v>
      </c>
    </row>
    <row r="38" spans="1:32" ht="42.6" customHeight="1" thickBot="1" x14ac:dyDescent="0.3">
      <c r="A38" s="7">
        <v>14</v>
      </c>
      <c r="B38" s="27" t="s">
        <v>22</v>
      </c>
      <c r="C38" s="7" t="s">
        <v>23</v>
      </c>
      <c r="D38" s="30">
        <f>+D35*D36*(D37/100)</f>
        <v>2589.5691895161258</v>
      </c>
      <c r="E38" s="30">
        <f>+E35*E36*(E37/100)</f>
        <v>7839.0742499999997</v>
      </c>
      <c r="F38" s="7">
        <v>14</v>
      </c>
      <c r="G38" s="31">
        <f t="shared" ref="G38:AF38" si="4">+G35*G36*(G37/100)</f>
        <v>2506.6894230000025</v>
      </c>
      <c r="H38" s="31">
        <f t="shared" si="4"/>
        <v>7860.7895039999967</v>
      </c>
      <c r="I38" s="52">
        <f t="shared" si="4"/>
        <v>3156.5718660000025</v>
      </c>
      <c r="J38" s="52">
        <f t="shared" si="4"/>
        <v>8270.2056239999965</v>
      </c>
      <c r="K38" s="45">
        <f t="shared" si="4"/>
        <v>3806.4543090000034</v>
      </c>
      <c r="L38" s="45">
        <f t="shared" si="4"/>
        <v>8679.6217439999982</v>
      </c>
      <c r="M38" s="52">
        <f t="shared" si="4"/>
        <v>4456.3367520000047</v>
      </c>
      <c r="N38" s="52">
        <f t="shared" si="4"/>
        <v>9089.0378639999981</v>
      </c>
      <c r="O38" s="45">
        <f t="shared" si="4"/>
        <v>5013.3788460000051</v>
      </c>
      <c r="P38" s="45">
        <f t="shared" si="4"/>
        <v>9416.5707599999987</v>
      </c>
      <c r="Q38" s="52">
        <f t="shared" si="4"/>
        <v>5570.4209400000054</v>
      </c>
      <c r="R38" s="52">
        <f t="shared" si="4"/>
        <v>9825.9868799999986</v>
      </c>
      <c r="S38" s="45">
        <f t="shared" si="4"/>
        <v>10235.402999999998</v>
      </c>
      <c r="T38" s="52">
        <f t="shared" si="4"/>
        <v>10562.935895999999</v>
      </c>
      <c r="U38" s="45">
        <f t="shared" si="4"/>
        <v>10890.468791999996</v>
      </c>
      <c r="V38" s="52">
        <f t="shared" si="4"/>
        <v>11299.884911999994</v>
      </c>
      <c r="W38" s="45">
        <f t="shared" si="4"/>
        <v>11627.417807999995</v>
      </c>
      <c r="X38" s="52">
        <f t="shared" si="4"/>
        <v>11954.950703999995</v>
      </c>
      <c r="Y38" s="45">
        <f t="shared" si="4"/>
        <v>12282.483599999996</v>
      </c>
      <c r="Z38" s="52">
        <f t="shared" si="4"/>
        <v>12528.133271999997</v>
      </c>
      <c r="AA38" s="45">
        <f t="shared" si="4"/>
        <v>12855.666167999998</v>
      </c>
      <c r="AB38" s="52">
        <f t="shared" si="4"/>
        <v>13183.199063999997</v>
      </c>
      <c r="AC38" s="45">
        <f t="shared" si="4"/>
        <v>13428.848735999996</v>
      </c>
      <c r="AD38" s="52">
        <f t="shared" si="4"/>
        <v>13756.381631999997</v>
      </c>
      <c r="AE38" s="45">
        <f t="shared" si="4"/>
        <v>14002.031303999998</v>
      </c>
      <c r="AF38" s="52">
        <f t="shared" si="4"/>
        <v>14329.564199999997</v>
      </c>
    </row>
    <row r="39" spans="1:32" ht="42.6" customHeight="1" thickBot="1" x14ac:dyDescent="0.3">
      <c r="A39" s="7">
        <v>15</v>
      </c>
      <c r="B39" s="27" t="s">
        <v>52</v>
      </c>
      <c r="C39" s="7" t="s">
        <v>51</v>
      </c>
      <c r="D39" s="30">
        <f>+D38*0.47</f>
        <v>1217.097519072579</v>
      </c>
      <c r="E39" s="30">
        <f>+E38*0.47</f>
        <v>3684.3648974999996</v>
      </c>
      <c r="F39" s="7">
        <v>15</v>
      </c>
      <c r="G39" s="31">
        <f>+G38*0.47</f>
        <v>1178.1440288100011</v>
      </c>
      <c r="H39" s="31">
        <f>+H38*0.47</f>
        <v>3694.5710668799984</v>
      </c>
      <c r="I39" s="52">
        <f>+I38*0.47</f>
        <v>1483.5887770200011</v>
      </c>
      <c r="J39" s="52">
        <f t="shared" ref="J39:AF39" si="5">+J38*0.47</f>
        <v>3886.9966432799984</v>
      </c>
      <c r="K39" s="52">
        <f t="shared" si="5"/>
        <v>1789.0335252300015</v>
      </c>
      <c r="L39" s="52">
        <f t="shared" si="5"/>
        <v>4079.4222196799988</v>
      </c>
      <c r="M39" s="52">
        <f t="shared" si="5"/>
        <v>2094.4782734400019</v>
      </c>
      <c r="N39" s="52">
        <f t="shared" si="5"/>
        <v>4271.8477960799992</v>
      </c>
      <c r="O39" s="52">
        <f t="shared" si="5"/>
        <v>2356.2880576200023</v>
      </c>
      <c r="P39" s="52">
        <f t="shared" si="5"/>
        <v>4425.788257199999</v>
      </c>
      <c r="Q39" s="52">
        <f t="shared" si="5"/>
        <v>2618.0978418000022</v>
      </c>
      <c r="R39" s="52">
        <f t="shared" si="5"/>
        <v>4618.2138335999989</v>
      </c>
      <c r="S39" s="52">
        <f t="shared" si="5"/>
        <v>4810.6394099999989</v>
      </c>
      <c r="T39" s="52">
        <f t="shared" si="5"/>
        <v>4964.5798711199996</v>
      </c>
      <c r="U39" s="52">
        <f t="shared" si="5"/>
        <v>5118.5203322399975</v>
      </c>
      <c r="V39" s="52">
        <f t="shared" si="5"/>
        <v>5310.9459086399966</v>
      </c>
      <c r="W39" s="52">
        <f t="shared" si="5"/>
        <v>5464.8863697599973</v>
      </c>
      <c r="X39" s="52">
        <f t="shared" si="5"/>
        <v>5618.826830879997</v>
      </c>
      <c r="Y39" s="52">
        <f t="shared" si="5"/>
        <v>5772.7672919999977</v>
      </c>
      <c r="Z39" s="52">
        <f t="shared" si="5"/>
        <v>5888.2226378399982</v>
      </c>
      <c r="AA39" s="52">
        <f t="shared" si="5"/>
        <v>6042.1630989599989</v>
      </c>
      <c r="AB39" s="52">
        <f t="shared" si="5"/>
        <v>6196.1035600799978</v>
      </c>
      <c r="AC39" s="52">
        <f t="shared" si="5"/>
        <v>6311.5589059199983</v>
      </c>
      <c r="AD39" s="52">
        <f t="shared" si="5"/>
        <v>6465.4993670399981</v>
      </c>
      <c r="AE39" s="52">
        <f t="shared" si="5"/>
        <v>6580.9547128799986</v>
      </c>
      <c r="AF39" s="52">
        <f t="shared" si="5"/>
        <v>6734.8951739999984</v>
      </c>
    </row>
    <row r="40" spans="1:32" ht="42.6" customHeight="1" thickBot="1" x14ac:dyDescent="0.3">
      <c r="A40" s="7">
        <v>16</v>
      </c>
      <c r="B40" s="27" t="s">
        <v>66</v>
      </c>
      <c r="C40" s="7" t="s">
        <v>24</v>
      </c>
      <c r="D40" s="30">
        <f>+D38*0.09305</f>
        <v>240.9594130844755</v>
      </c>
      <c r="E40" s="30">
        <f>+E38*0.09305</f>
        <v>729.42585896249989</v>
      </c>
      <c r="F40" s="7">
        <v>16</v>
      </c>
      <c r="G40" s="31">
        <f>+G38*0.09305</f>
        <v>233.24745081015021</v>
      </c>
      <c r="H40" s="31">
        <f t="shared" ref="H40:V40" si="6">+H38*0.09305</f>
        <v>731.4464633471996</v>
      </c>
      <c r="I40" s="52">
        <f t="shared" si="6"/>
        <v>293.71901213130019</v>
      </c>
      <c r="J40" s="52">
        <f t="shared" si="6"/>
        <v>769.54263331319964</v>
      </c>
      <c r="K40" s="45">
        <f t="shared" si="6"/>
        <v>354.19057345245028</v>
      </c>
      <c r="L40" s="45">
        <f t="shared" si="6"/>
        <v>807.63880327919981</v>
      </c>
      <c r="M40" s="52">
        <f t="shared" si="6"/>
        <v>414.66213477360043</v>
      </c>
      <c r="N40" s="52">
        <f t="shared" si="6"/>
        <v>845.73497324519974</v>
      </c>
      <c r="O40" s="45">
        <f t="shared" si="6"/>
        <v>466.49490162030042</v>
      </c>
      <c r="P40" s="45">
        <f t="shared" si="6"/>
        <v>876.21190921799985</v>
      </c>
      <c r="Q40" s="52">
        <f t="shared" si="6"/>
        <v>518.32766846700042</v>
      </c>
      <c r="R40" s="52">
        <f t="shared" si="6"/>
        <v>914.30807918399978</v>
      </c>
      <c r="S40" s="45">
        <f t="shared" si="6"/>
        <v>952.40424914999983</v>
      </c>
      <c r="T40" s="52">
        <f t="shared" si="6"/>
        <v>982.88118512279982</v>
      </c>
      <c r="U40" s="45">
        <f t="shared" si="6"/>
        <v>1013.3581210955996</v>
      </c>
      <c r="V40" s="52">
        <f t="shared" si="6"/>
        <v>1051.4542910615994</v>
      </c>
      <c r="W40" s="45">
        <f t="shared" ref="W40:AD40" si="7">+W38*0.09305</f>
        <v>1081.9312270343994</v>
      </c>
      <c r="X40" s="52">
        <f t="shared" si="7"/>
        <v>1112.4081630071994</v>
      </c>
      <c r="Y40" s="45">
        <f t="shared" si="7"/>
        <v>1142.8850989799996</v>
      </c>
      <c r="Z40" s="52">
        <f t="shared" si="7"/>
        <v>1165.7428009595997</v>
      </c>
      <c r="AA40" s="45">
        <f t="shared" si="7"/>
        <v>1196.2197369323997</v>
      </c>
      <c r="AB40" s="52">
        <f t="shared" si="7"/>
        <v>1226.6966729051996</v>
      </c>
      <c r="AC40" s="45">
        <f t="shared" si="7"/>
        <v>1249.5543748847995</v>
      </c>
      <c r="AD40" s="52">
        <f t="shared" si="7"/>
        <v>1280.0313108575997</v>
      </c>
      <c r="AE40" s="45">
        <f t="shared" ref="AE40:AF40" si="8">+AE38*0.09305</f>
        <v>1302.8890128371997</v>
      </c>
      <c r="AF40" s="52">
        <f t="shared" si="8"/>
        <v>1333.3659488099997</v>
      </c>
    </row>
    <row r="41" spans="1:32" ht="42.6" customHeight="1" thickBot="1" x14ac:dyDescent="0.3">
      <c r="A41" s="7">
        <v>17</v>
      </c>
      <c r="B41" s="40" t="s">
        <v>25</v>
      </c>
      <c r="C41" s="41" t="s">
        <v>61</v>
      </c>
      <c r="D41" s="30">
        <v>11000</v>
      </c>
      <c r="E41" s="30">
        <v>22000</v>
      </c>
      <c r="F41" s="7">
        <v>17</v>
      </c>
      <c r="G41" s="30">
        <v>11000</v>
      </c>
      <c r="H41" s="30">
        <v>22000</v>
      </c>
      <c r="I41" s="52">
        <v>11000</v>
      </c>
      <c r="J41" s="52">
        <v>22000</v>
      </c>
      <c r="K41" s="45">
        <v>11000</v>
      </c>
      <c r="L41" s="45">
        <v>22000</v>
      </c>
      <c r="M41" s="52">
        <v>11000</v>
      </c>
      <c r="N41" s="52">
        <v>22000</v>
      </c>
      <c r="O41" s="45">
        <v>11000</v>
      </c>
      <c r="P41" s="45">
        <v>22000</v>
      </c>
      <c r="Q41" s="52">
        <v>11000</v>
      </c>
      <c r="R41" s="52">
        <v>22000</v>
      </c>
      <c r="S41" s="45">
        <v>22000</v>
      </c>
      <c r="T41" s="52">
        <v>22000</v>
      </c>
      <c r="U41" s="45">
        <v>22000</v>
      </c>
      <c r="V41" s="52">
        <v>22000</v>
      </c>
      <c r="W41" s="45">
        <v>22000</v>
      </c>
      <c r="X41" s="52">
        <v>22000</v>
      </c>
      <c r="Y41" s="45">
        <v>22000</v>
      </c>
      <c r="Z41" s="52">
        <v>22000</v>
      </c>
      <c r="AA41" s="45">
        <v>22000</v>
      </c>
      <c r="AB41" s="52">
        <v>22000</v>
      </c>
      <c r="AC41" s="45">
        <v>22000</v>
      </c>
      <c r="AD41" s="52">
        <v>22000</v>
      </c>
      <c r="AE41" s="45">
        <v>22000</v>
      </c>
      <c r="AF41" s="52">
        <v>22000</v>
      </c>
    </row>
    <row r="42" spans="1:32" ht="42.6" customHeight="1" thickBot="1" x14ac:dyDescent="0.3">
      <c r="A42" s="7">
        <v>18</v>
      </c>
      <c r="B42" s="27" t="s">
        <v>26</v>
      </c>
      <c r="C42" s="7" t="s">
        <v>27</v>
      </c>
      <c r="D42" s="29">
        <f>+D41/D39</f>
        <v>9.0378953433262552</v>
      </c>
      <c r="E42" s="29">
        <f>+E41/E39</f>
        <v>5.9711783745762936</v>
      </c>
      <c r="F42" s="7">
        <v>18</v>
      </c>
      <c r="G42" s="37">
        <f t="shared" ref="G42:AF42" si="9">+G41/G39</f>
        <v>9.336719221936459</v>
      </c>
      <c r="H42" s="37">
        <f t="shared" si="9"/>
        <v>5.9546831287721371</v>
      </c>
      <c r="I42" s="54">
        <f t="shared" si="9"/>
        <v>7.4144534997730727</v>
      </c>
      <c r="J42" s="54">
        <f t="shared" si="9"/>
        <v>5.6598968352685652</v>
      </c>
      <c r="K42" s="47">
        <f t="shared" si="9"/>
        <v>6.1485711949337674</v>
      </c>
      <c r="L42" s="47">
        <f t="shared" si="9"/>
        <v>5.3929205694540103</v>
      </c>
      <c r="M42" s="54">
        <f t="shared" si="9"/>
        <v>5.2519045623392593</v>
      </c>
      <c r="N42" s="54">
        <f t="shared" si="9"/>
        <v>5.1499962194786031</v>
      </c>
      <c r="O42" s="47">
        <f t="shared" si="9"/>
        <v>4.6683596109682295</v>
      </c>
      <c r="P42" s="47">
        <f t="shared" si="9"/>
        <v>4.9708659161923912</v>
      </c>
      <c r="Q42" s="54">
        <f t="shared" si="9"/>
        <v>4.2015236498714073</v>
      </c>
      <c r="R42" s="54">
        <f t="shared" si="9"/>
        <v>4.7637465030177086</v>
      </c>
      <c r="S42" s="47">
        <f t="shared" si="9"/>
        <v>4.5731966428969999</v>
      </c>
      <c r="T42" s="54">
        <f t="shared" si="9"/>
        <v>4.431392095830426</v>
      </c>
      <c r="U42" s="47">
        <f t="shared" si="9"/>
        <v>4.2981171455798881</v>
      </c>
      <c r="V42" s="54">
        <f t="shared" si="9"/>
        <v>4.1423882634936611</v>
      </c>
      <c r="W42" s="47">
        <f t="shared" si="9"/>
        <v>4.0257012701558113</v>
      </c>
      <c r="X42" s="54">
        <f t="shared" si="9"/>
        <v>3.9154080846720904</v>
      </c>
      <c r="Y42" s="47">
        <f t="shared" si="9"/>
        <v>3.8109972024141672</v>
      </c>
      <c r="Z42" s="54">
        <f t="shared" si="9"/>
        <v>3.7362717670727128</v>
      </c>
      <c r="AA42" s="47">
        <f t="shared" si="9"/>
        <v>3.6410801296950637</v>
      </c>
      <c r="AB42" s="54">
        <f t="shared" si="9"/>
        <v>3.5506185115659941</v>
      </c>
      <c r="AC42" s="47">
        <f t="shared" si="9"/>
        <v>3.4856681729397869</v>
      </c>
      <c r="AD42" s="54">
        <f t="shared" si="9"/>
        <v>3.4026760735840775</v>
      </c>
      <c r="AE42" s="47">
        <f t="shared" si="9"/>
        <v>3.3429800021176899</v>
      </c>
      <c r="AF42" s="54">
        <f t="shared" si="9"/>
        <v>3.2665690306407145</v>
      </c>
    </row>
    <row r="43" spans="1:32" ht="42.6" customHeight="1" thickBot="1" x14ac:dyDescent="0.3">
      <c r="A43" s="7">
        <v>19</v>
      </c>
      <c r="B43" s="27" t="s">
        <v>28</v>
      </c>
      <c r="C43" s="7" t="s">
        <v>29</v>
      </c>
      <c r="D43" s="26">
        <f>+D42/12</f>
        <v>0.75315794527718793</v>
      </c>
      <c r="E43" s="26">
        <f>+E42/12</f>
        <v>0.49759819788135778</v>
      </c>
      <c r="F43" s="7">
        <v>19</v>
      </c>
      <c r="G43" s="38">
        <f t="shared" ref="G43:AF43" si="10">+G42/12</f>
        <v>0.77805993516137162</v>
      </c>
      <c r="H43" s="38">
        <f t="shared" si="10"/>
        <v>0.49622359406434474</v>
      </c>
      <c r="I43" s="55">
        <f t="shared" si="10"/>
        <v>0.61787112498108943</v>
      </c>
      <c r="J43" s="55">
        <f t="shared" si="10"/>
        <v>0.47165806960571377</v>
      </c>
      <c r="K43" s="48">
        <f t="shared" si="10"/>
        <v>0.51238093291114728</v>
      </c>
      <c r="L43" s="48">
        <f t="shared" si="10"/>
        <v>0.44941004745450086</v>
      </c>
      <c r="M43" s="55">
        <f t="shared" si="10"/>
        <v>0.43765871352827163</v>
      </c>
      <c r="N43" s="55">
        <f t="shared" si="10"/>
        <v>0.42916635162321692</v>
      </c>
      <c r="O43" s="48">
        <f t="shared" si="10"/>
        <v>0.38902996758068581</v>
      </c>
      <c r="P43" s="48">
        <f t="shared" si="10"/>
        <v>0.41423882634936593</v>
      </c>
      <c r="Q43" s="55">
        <f t="shared" si="10"/>
        <v>0.35012697082261729</v>
      </c>
      <c r="R43" s="55">
        <f t="shared" si="10"/>
        <v>0.39697887525147574</v>
      </c>
      <c r="S43" s="48">
        <f t="shared" si="10"/>
        <v>0.38109972024141664</v>
      </c>
      <c r="T43" s="55">
        <f t="shared" si="10"/>
        <v>0.3692826746525355</v>
      </c>
      <c r="U43" s="48">
        <f t="shared" si="10"/>
        <v>0.35817642879832401</v>
      </c>
      <c r="V43" s="55">
        <f t="shared" si="10"/>
        <v>0.34519902195780511</v>
      </c>
      <c r="W43" s="48">
        <f t="shared" si="10"/>
        <v>0.33547510584631762</v>
      </c>
      <c r="X43" s="55">
        <f t="shared" si="10"/>
        <v>0.32628400705600752</v>
      </c>
      <c r="Y43" s="48">
        <f t="shared" si="10"/>
        <v>0.31758310020118058</v>
      </c>
      <c r="Z43" s="55">
        <f t="shared" si="10"/>
        <v>0.31135598058939273</v>
      </c>
      <c r="AA43" s="48">
        <f t="shared" si="10"/>
        <v>0.30342334414125532</v>
      </c>
      <c r="AB43" s="55">
        <f t="shared" si="10"/>
        <v>0.29588487596383284</v>
      </c>
      <c r="AC43" s="48">
        <f t="shared" si="10"/>
        <v>0.29047234774498226</v>
      </c>
      <c r="AD43" s="55">
        <f t="shared" si="10"/>
        <v>0.28355633946533981</v>
      </c>
      <c r="AE43" s="48">
        <f t="shared" si="10"/>
        <v>0.27858166684314084</v>
      </c>
      <c r="AF43" s="55">
        <f t="shared" si="10"/>
        <v>0.27221408588672619</v>
      </c>
    </row>
    <row r="44" spans="1:32" x14ac:dyDescent="0.25">
      <c r="A44" s="3"/>
    </row>
    <row r="45" spans="1:32" x14ac:dyDescent="0.25">
      <c r="A45" s="3"/>
    </row>
    <row r="46" spans="1:32" x14ac:dyDescent="0.25">
      <c r="A46" s="3"/>
    </row>
  </sheetData>
  <mergeCells count="9">
    <mergeCell ref="B23:C23"/>
    <mergeCell ref="B24:C24"/>
    <mergeCell ref="B25:C25"/>
    <mergeCell ref="B8:C8"/>
    <mergeCell ref="B9:C9"/>
    <mergeCell ref="B10:C10"/>
    <mergeCell ref="B11:C11"/>
    <mergeCell ref="B12:C12"/>
    <mergeCell ref="A22:E22"/>
  </mergeCells>
  <pageMargins left="0.51181102362204722" right="0.51181102362204722" top="0.78740157480314965" bottom="0.78740157480314965" header="0.31496062992125984" footer="0.31496062992125984"/>
  <pageSetup paperSize="9" scale="23" fitToHeight="4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Resolução Exercícios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 Cavaleiro de Ferreira</dc:creator>
  <cp:lastModifiedBy>Jessica Gama</cp:lastModifiedBy>
  <cp:lastPrinted>2018-05-10T17:35:01Z</cp:lastPrinted>
  <dcterms:created xsi:type="dcterms:W3CDTF">2016-09-01T14:05:24Z</dcterms:created>
  <dcterms:modified xsi:type="dcterms:W3CDTF">2018-05-26T11:41:40Z</dcterms:modified>
</cp:coreProperties>
</file>