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1.xml" ContentType="application/vnd.openxmlformats-officedocument.drawing+xml"/>
  <Override PartName="/xl/tables/table6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60" windowWidth="20490" windowHeight="6870"/>
  </bookViews>
  <sheets>
    <sheet name="Dados de Entrada" sheetId="1" r:id="rId1"/>
    <sheet name="Cálculo da RCB" sheetId="3" r:id="rId2"/>
    <sheet name="Fator de Carga" sheetId="2" r:id="rId3"/>
  </sheets>
  <definedNames>
    <definedName name="_xlnm.Print_Titles" localSheetId="0">'Dados de Entrada'!#REF!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D30" i="1"/>
  <c r="D31" i="1"/>
  <c r="D32" i="1"/>
  <c r="D33" i="1"/>
  <c r="D34" i="1"/>
  <c r="D36" i="1"/>
  <c r="D38" i="1" s="1"/>
  <c r="D40" i="1"/>
  <c r="D45" i="1" l="1"/>
  <c r="D42" i="1"/>
  <c r="D48" i="1" s="1"/>
  <c r="D44" i="1"/>
  <c r="C22" i="3"/>
  <c r="C21" i="3"/>
  <c r="E13" i="3"/>
  <c r="E14" i="3"/>
  <c r="E16" i="3" s="1"/>
  <c r="E12" i="3"/>
  <c r="E5" i="3"/>
  <c r="E6" i="3"/>
  <c r="E4" i="3"/>
  <c r="F5" i="3"/>
  <c r="F6" i="3"/>
  <c r="F4" i="3"/>
  <c r="D24" i="1"/>
  <c r="D23" i="1"/>
  <c r="D46" i="1" s="1"/>
  <c r="D52" i="1" s="1"/>
  <c r="D51" i="1" l="1"/>
  <c r="D49" i="1"/>
  <c r="E8" i="3"/>
  <c r="E17" i="3" s="1"/>
  <c r="G6" i="3" l="1"/>
  <c r="H6" i="3" s="1"/>
  <c r="G4" i="3"/>
  <c r="H4" i="3" s="1"/>
  <c r="G5" i="3"/>
  <c r="H5" i="3" s="1"/>
  <c r="H8" i="3" l="1"/>
  <c r="F21" i="3"/>
  <c r="H21" i="3" s="1"/>
  <c r="F22" i="3"/>
  <c r="H22" i="3" s="1"/>
  <c r="H23" i="3" l="1"/>
  <c r="H24" i="3" s="1"/>
</calcChain>
</file>

<file path=xl/sharedStrings.xml><?xml version="1.0" encoding="utf-8"?>
<sst xmlns="http://schemas.openxmlformats.org/spreadsheetml/2006/main" count="210" uniqueCount="134">
  <si>
    <t>Descrição</t>
  </si>
  <si>
    <t>Símbolo</t>
  </si>
  <si>
    <t>Unidade</t>
  </si>
  <si>
    <t>Valor</t>
  </si>
  <si>
    <t>Fator de Carga</t>
  </si>
  <si>
    <t>Fc</t>
  </si>
  <si>
    <t>N/A</t>
  </si>
  <si>
    <t>Custo Unitário de Demanda no horário fora de ponta</t>
  </si>
  <si>
    <t>Custo Unitário de Demanda no horário de ponta</t>
  </si>
  <si>
    <t>C1</t>
  </si>
  <si>
    <t>C2</t>
  </si>
  <si>
    <t>R$/kW</t>
  </si>
  <si>
    <t>Demanda Evitada na Ponta</t>
  </si>
  <si>
    <t>RDP</t>
  </si>
  <si>
    <t>Custo Unitário de uso do SD no horário de ponta</t>
  </si>
  <si>
    <t>Custo Unitário de uso do SD no horário fora de ponta</t>
  </si>
  <si>
    <t>R$/MWh</t>
  </si>
  <si>
    <t>Dados de Entrada - Descrição</t>
  </si>
  <si>
    <t>Custo Unitário de Energia no horário de ponta, período seco</t>
  </si>
  <si>
    <t>Custo Unitário de Energia no horário de ponta, período úmido</t>
  </si>
  <si>
    <t>Custo Unitário de Energia no horário fora de ponta, período seco</t>
  </si>
  <si>
    <t>Custo Unitário de Energia no horário fora de ponta, período úmido</t>
  </si>
  <si>
    <t>C3</t>
  </si>
  <si>
    <t>C4</t>
  </si>
  <si>
    <t>C5</t>
  </si>
  <si>
    <t>C6</t>
  </si>
  <si>
    <t>Custo Unitário de Energia no horário de ponta, bandeira verde</t>
  </si>
  <si>
    <t>Custo Unitário de Energia no horário fora de ponta, bandeira verde</t>
  </si>
  <si>
    <t>Cp</t>
  </si>
  <si>
    <t>Cfp</t>
  </si>
  <si>
    <t>Para Alta Tensão/Baixa Tensão c/bandeira - Valores Tarifa Azul (A4)</t>
  </si>
  <si>
    <t>Taxa de desconto ou de juros</t>
  </si>
  <si>
    <t>i</t>
  </si>
  <si>
    <t>%</t>
  </si>
  <si>
    <t>Vida útil dos equipamentos</t>
  </si>
  <si>
    <t>u</t>
  </si>
  <si>
    <t>anos</t>
  </si>
  <si>
    <t>kW/ano</t>
  </si>
  <si>
    <t>Energia Anual Economizada</t>
  </si>
  <si>
    <t>EE</t>
  </si>
  <si>
    <t>MWh/ano</t>
  </si>
  <si>
    <t>1-Planilha de Dados de Entrada - Levantados</t>
  </si>
  <si>
    <t>2-Planilha de Dados de Entrada - Calculados</t>
  </si>
  <si>
    <t>LP</t>
  </si>
  <si>
    <t>Constante de Perda de Demanda fora de ponta</t>
  </si>
  <si>
    <t>Constante de Perda de Energia na ponta, período seco</t>
  </si>
  <si>
    <t>Constante de Perda de Energia na ponta, período úmido</t>
  </si>
  <si>
    <t>Constante de Perda de Energia fora de ponta, período seco</t>
  </si>
  <si>
    <t>Constante de Perda de Energia fora de ponta, período úmido</t>
  </si>
  <si>
    <t xml:space="preserve">Para Alta Tensão/Baixa Tensão Subterrâneo </t>
  </si>
  <si>
    <t>Custo Unitário Evitado de Demanda</t>
  </si>
  <si>
    <t>CED</t>
  </si>
  <si>
    <t>Para Baixa Tensão s/Tarifa Branca Homologada</t>
  </si>
  <si>
    <t>Para Baixa Tensão c/Tarifa Branca Homologada</t>
  </si>
  <si>
    <t>Para Baixa Tensão c/Tarifa Branca Homologada- Valores Tarifa Branca</t>
  </si>
  <si>
    <t>hp</t>
  </si>
  <si>
    <t>Número de horas na ponta no mês considerando os dias úteis</t>
  </si>
  <si>
    <t>Número de horas fora da ponta no mês</t>
  </si>
  <si>
    <t>hfp</t>
  </si>
  <si>
    <t>horas</t>
  </si>
  <si>
    <t>Coluna4</t>
  </si>
  <si>
    <t>Custo Unitário Evitado de Energia</t>
  </si>
  <si>
    <t>CEE</t>
  </si>
  <si>
    <t>Para Alta Tensão/Baixa Tensão Subterrâneo s/bandeira tarifária</t>
  </si>
  <si>
    <t>Para Alta Tensão/Baixa Tensão Subterrâneo c/bandeira tarifária</t>
  </si>
  <si>
    <t>Constante de Perda de Energia na ponta</t>
  </si>
  <si>
    <t>Constante de Perda de Energia fora de ponta</t>
  </si>
  <si>
    <t>LEp</t>
  </si>
  <si>
    <t>LEfp</t>
  </si>
  <si>
    <t>Para Baixa Tensão Aéreo s/Tarifa Branca Homologada</t>
  </si>
  <si>
    <t>Para Alta Tensão/Baixa Tensão Subterrâneo ou Aéreo s/Tarifa Branca - Valores Tarifa Azul (A4)</t>
  </si>
  <si>
    <t>Para Alta Tensão/Baixa Tensão s/bandeira - Valores Tarifa Azul (A4)</t>
  </si>
  <si>
    <t>Para Baixa Tensão Aéreo c/Tarifa Branca Homologada</t>
  </si>
  <si>
    <t>Fator de Recuperação de Capital</t>
  </si>
  <si>
    <t>FRCu</t>
  </si>
  <si>
    <r>
      <t>F</t>
    </r>
    <r>
      <rPr>
        <vertAlign val="subscript"/>
        <sz val="10"/>
        <color theme="1"/>
        <rFont val="Arial"/>
        <family val="2"/>
      </rPr>
      <t>C</t>
    </r>
  </si>
  <si>
    <r>
      <t>LE</t>
    </r>
    <r>
      <rPr>
        <vertAlign val="subscript"/>
        <sz val="10"/>
        <color theme="1"/>
        <rFont val="Arial"/>
        <family val="2"/>
      </rPr>
      <t>1</t>
    </r>
  </si>
  <si>
    <r>
      <t>LE</t>
    </r>
    <r>
      <rPr>
        <vertAlign val="subscript"/>
        <sz val="10"/>
        <color theme="1"/>
        <rFont val="Arial"/>
        <family val="2"/>
      </rPr>
      <t>2</t>
    </r>
  </si>
  <si>
    <r>
      <t>LE</t>
    </r>
    <r>
      <rPr>
        <vertAlign val="subscript"/>
        <sz val="10"/>
        <color theme="1"/>
        <rFont val="Arial"/>
        <family val="2"/>
      </rPr>
      <t>3</t>
    </r>
  </si>
  <si>
    <r>
      <t>LE</t>
    </r>
    <r>
      <rPr>
        <vertAlign val="subscript"/>
        <sz val="10"/>
        <color theme="1"/>
        <rFont val="Arial"/>
        <family val="2"/>
      </rPr>
      <t>4</t>
    </r>
  </si>
  <si>
    <t>LE1</t>
  </si>
  <si>
    <t>LE2</t>
  </si>
  <si>
    <t>LE3</t>
  </si>
  <si>
    <t>LE4</t>
  </si>
  <si>
    <t>Custo Unitário Evitado de Energia s/bandeira tarifária</t>
  </si>
  <si>
    <t>Custo Unitário Evitado de Energia c/bandeira tarifária</t>
  </si>
  <si>
    <t>Custos</t>
  </si>
  <si>
    <t>Equipamentos</t>
  </si>
  <si>
    <t>Item</t>
  </si>
  <si>
    <t>Equipamento</t>
  </si>
  <si>
    <t>Custo</t>
  </si>
  <si>
    <t>Qtd</t>
  </si>
  <si>
    <t>Custo Total</t>
  </si>
  <si>
    <t>Vida Útil</t>
  </si>
  <si>
    <t>Motor</t>
  </si>
  <si>
    <t>Bomba</t>
  </si>
  <si>
    <t>Total Equipamentos (CET)</t>
  </si>
  <si>
    <t>Serviços e demais custos indiretos</t>
  </si>
  <si>
    <t>Demolição</t>
  </si>
  <si>
    <t>Instalação</t>
  </si>
  <si>
    <t>Partida</t>
  </si>
  <si>
    <t>Total serviços e demais indiretos (CS)</t>
  </si>
  <si>
    <t>Custo Total do projeto (CT)</t>
  </si>
  <si>
    <t>Custo Anualizado</t>
  </si>
  <si>
    <t>CAT</t>
  </si>
  <si>
    <t>Benefícios</t>
  </si>
  <si>
    <t>Energia</t>
  </si>
  <si>
    <t>Benefício</t>
  </si>
  <si>
    <t>Demanda</t>
  </si>
  <si>
    <t>RCB</t>
  </si>
  <si>
    <t>CDE</t>
  </si>
  <si>
    <t>R$/kW.ano</t>
  </si>
  <si>
    <t>BAT</t>
  </si>
  <si>
    <t>Descrição2</t>
  </si>
  <si>
    <t>Valor3</t>
  </si>
  <si>
    <t>Fonte</t>
  </si>
  <si>
    <t>Concessionária</t>
  </si>
  <si>
    <t>PNE da EPE</t>
  </si>
  <si>
    <t>Fabricante</t>
  </si>
  <si>
    <t>Projeto</t>
  </si>
  <si>
    <t>Resolução Tarifária</t>
  </si>
  <si>
    <t>Operação</t>
  </si>
  <si>
    <t>Tabela 3</t>
  </si>
  <si>
    <t>Equação 13</t>
  </si>
  <si>
    <t>Equação 2</t>
  </si>
  <si>
    <t>Equação 3</t>
  </si>
  <si>
    <t>Equação 4</t>
  </si>
  <si>
    <t>Equação 5</t>
  </si>
  <si>
    <t>Equação 7</t>
  </si>
  <si>
    <t>Equação 8</t>
  </si>
  <si>
    <t>Equação 6</t>
  </si>
  <si>
    <t>Equação 6x1,08</t>
  </si>
  <si>
    <t>Equação 5x1,08</t>
  </si>
  <si>
    <t>Reservatório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</si>
</sst>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0.0000"/>
    <numFmt numFmtId="165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bscript"/>
      <sz val="10"/>
      <color theme="1"/>
      <name val="Arial"/>
      <family val="2"/>
    </font>
    <font>
      <b/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33"/>
        <bgColor indexed="64"/>
      </patternFill>
    </fill>
  </fills>
  <borders count="13">
    <border>
      <left/>
      <right/>
      <top/>
      <bottom/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3" fillId="0" borderId="1" xfId="0" applyFont="1" applyBorder="1" applyAlignment="1">
      <alignment horizontal="left"/>
    </xf>
    <xf numFmtId="0" fontId="3" fillId="0" borderId="0" xfId="0" applyFont="1"/>
    <xf numFmtId="0" fontId="5" fillId="0" borderId="0" xfId="0" applyFont="1"/>
    <xf numFmtId="44" fontId="2" fillId="0" borderId="0" xfId="1" applyFont="1"/>
    <xf numFmtId="44" fontId="2" fillId="0" borderId="0" xfId="0" applyNumberFormat="1" applyFont="1"/>
    <xf numFmtId="165" fontId="2" fillId="2" borderId="0" xfId="1" applyNumberFormat="1" applyFont="1" applyFill="1"/>
    <xf numFmtId="0" fontId="3" fillId="0" borderId="12" xfId="0" applyFont="1" applyBorder="1"/>
    <xf numFmtId="0" fontId="3" fillId="0" borderId="2" xfId="0" applyFont="1" applyBorder="1"/>
    <xf numFmtId="10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3" borderId="0" xfId="0" applyFont="1" applyFill="1"/>
  </cellXfs>
  <cellStyles count="2">
    <cellStyle name="Moeda" xfId="1" builtinId="4"/>
    <cellStyle name="Normal" xfId="0" builtinId="0"/>
  </cellStyles>
  <dxfs count="51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4" formatCode="_-&quot;R$&quot;\ * #,##0.00_-;\-&quot;R$&quot;\ * #,##0.00_-;_-&quot;R$&quot;\ * &quot;-&quot;??_-;_-@_-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4" formatCode="_-&quot;R$&quot;\ * #,##0.00_-;\-&quot;R$&quot;\ * #,##0.00_-;_-&quot;R$&quot;\ * &quot;-&quot;??_-;_-@_-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.000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</dxfs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Fc</a:t>
            </a:r>
            <a:r>
              <a:rPr lang="pt-BR" baseline="0"/>
              <a:t> x LP</a:t>
            </a:r>
            <a:endParaRPr lang="pt-BR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'Fator de Carga'!$A$2:$A$10</c:f>
              <c:numCache>
                <c:formatCode>General</c:formatCode>
                <c:ptCount val="9"/>
                <c:pt idx="0">
                  <c:v>0.3</c:v>
                </c:pt>
                <c:pt idx="1">
                  <c:v>0.35</c:v>
                </c:pt>
                <c:pt idx="2">
                  <c:v>0.4</c:v>
                </c:pt>
                <c:pt idx="3">
                  <c:v>0.45</c:v>
                </c:pt>
                <c:pt idx="4">
                  <c:v>0.5</c:v>
                </c:pt>
                <c:pt idx="5">
                  <c:v>0.55000000000000004</c:v>
                </c:pt>
                <c:pt idx="6">
                  <c:v>0.6</c:v>
                </c:pt>
                <c:pt idx="7">
                  <c:v>0.65</c:v>
                </c:pt>
                <c:pt idx="8">
                  <c:v>0.7</c:v>
                </c:pt>
              </c:numCache>
            </c:numRef>
          </c:xVal>
          <c:yVal>
            <c:numRef>
              <c:f>'Fator de Carga'!$B$2:$B$10</c:f>
              <c:numCache>
                <c:formatCode>General</c:formatCode>
                <c:ptCount val="9"/>
                <c:pt idx="0">
                  <c:v>0.25</c:v>
                </c:pt>
                <c:pt idx="1">
                  <c:v>0.28089999999999998</c:v>
                </c:pt>
                <c:pt idx="2">
                  <c:v>0.31359999999999999</c:v>
                </c:pt>
                <c:pt idx="3">
                  <c:v>0.34810000000000002</c:v>
                </c:pt>
                <c:pt idx="4">
                  <c:v>0.38440000000000002</c:v>
                </c:pt>
                <c:pt idx="5">
                  <c:v>0.42249999999999999</c:v>
                </c:pt>
                <c:pt idx="6">
                  <c:v>0.46239999999999998</c:v>
                </c:pt>
                <c:pt idx="7">
                  <c:v>0.50409999999999999</c:v>
                </c:pt>
                <c:pt idx="8">
                  <c:v>0.54759999999999998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C033-465E-A78B-A6A2EB1D5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47776"/>
        <c:axId val="70038592"/>
      </c:scatterChart>
      <c:valAx>
        <c:axId val="35347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0038592"/>
        <c:crosses val="autoZero"/>
        <c:crossBetween val="midCat"/>
      </c:valAx>
      <c:valAx>
        <c:axId val="70038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5347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Fc x LE1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'Fator de Carga'!$A$2:$A$10</c:f>
              <c:numCache>
                <c:formatCode>General</c:formatCode>
                <c:ptCount val="9"/>
                <c:pt idx="0">
                  <c:v>0.3</c:v>
                </c:pt>
                <c:pt idx="1">
                  <c:v>0.35</c:v>
                </c:pt>
                <c:pt idx="2">
                  <c:v>0.4</c:v>
                </c:pt>
                <c:pt idx="3">
                  <c:v>0.45</c:v>
                </c:pt>
                <c:pt idx="4">
                  <c:v>0.5</c:v>
                </c:pt>
                <c:pt idx="5">
                  <c:v>0.55000000000000004</c:v>
                </c:pt>
                <c:pt idx="6">
                  <c:v>0.6</c:v>
                </c:pt>
                <c:pt idx="7">
                  <c:v>0.65</c:v>
                </c:pt>
                <c:pt idx="8">
                  <c:v>0.7</c:v>
                </c:pt>
              </c:numCache>
            </c:numRef>
          </c:xVal>
          <c:yVal>
            <c:numRef>
              <c:f>'Fator de Carga'!$C$2:$C$10</c:f>
              <c:numCache>
                <c:formatCode>General</c:formatCode>
                <c:ptCount val="9"/>
                <c:pt idx="0">
                  <c:v>0.27315</c:v>
                </c:pt>
                <c:pt idx="1">
                  <c:v>0.28494000000000003</c:v>
                </c:pt>
                <c:pt idx="2">
                  <c:v>0.29726999999999998</c:v>
                </c:pt>
                <c:pt idx="3">
                  <c:v>0.31014000000000003</c:v>
                </c:pt>
                <c:pt idx="4">
                  <c:v>0.32355</c:v>
                </c:pt>
                <c:pt idx="5">
                  <c:v>0.33750000000000002</c:v>
                </c:pt>
                <c:pt idx="6">
                  <c:v>0.35199000000000003</c:v>
                </c:pt>
                <c:pt idx="7">
                  <c:v>0.3695</c:v>
                </c:pt>
                <c:pt idx="8">
                  <c:v>0.38516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DF71-4F86-BBEB-65B2FFC10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040320"/>
        <c:axId val="70040896"/>
      </c:scatterChart>
      <c:valAx>
        <c:axId val="70040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0040896"/>
        <c:crosses val="autoZero"/>
        <c:crossBetween val="midCat"/>
      </c:valAx>
      <c:valAx>
        <c:axId val="70040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00403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Fc x LE2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'Fator de Carga'!$A$2:$A$10</c:f>
              <c:numCache>
                <c:formatCode>General</c:formatCode>
                <c:ptCount val="9"/>
                <c:pt idx="0">
                  <c:v>0.3</c:v>
                </c:pt>
                <c:pt idx="1">
                  <c:v>0.35</c:v>
                </c:pt>
                <c:pt idx="2">
                  <c:v>0.4</c:v>
                </c:pt>
                <c:pt idx="3">
                  <c:v>0.45</c:v>
                </c:pt>
                <c:pt idx="4">
                  <c:v>0.5</c:v>
                </c:pt>
                <c:pt idx="5">
                  <c:v>0.55000000000000004</c:v>
                </c:pt>
                <c:pt idx="6">
                  <c:v>0.6</c:v>
                </c:pt>
                <c:pt idx="7">
                  <c:v>0.65</c:v>
                </c:pt>
                <c:pt idx="8">
                  <c:v>0.7</c:v>
                </c:pt>
              </c:numCache>
            </c:numRef>
          </c:xVal>
          <c:yVal>
            <c:numRef>
              <c:f>'Fator de Carga'!$D$2:$D$10</c:f>
              <c:numCache>
                <c:formatCode>General</c:formatCode>
                <c:ptCount val="9"/>
                <c:pt idx="0">
                  <c:v>0.19120999999999999</c:v>
                </c:pt>
                <c:pt idx="1">
                  <c:v>0.19946</c:v>
                </c:pt>
                <c:pt idx="2">
                  <c:v>0.20809</c:v>
                </c:pt>
                <c:pt idx="3">
                  <c:v>0.21709999999999999</c:v>
                </c:pt>
                <c:pt idx="4">
                  <c:v>0.22649</c:v>
                </c:pt>
                <c:pt idx="5">
                  <c:v>0.23624999999999999</c:v>
                </c:pt>
                <c:pt idx="6">
                  <c:v>0.24639</c:v>
                </c:pt>
                <c:pt idx="7">
                  <c:v>0.25864999999999999</c:v>
                </c:pt>
                <c:pt idx="8">
                  <c:v>0.26961000000000002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C09-4011-B5CA-6EDCDE4C36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604672"/>
        <c:axId val="90605248"/>
      </c:scatterChart>
      <c:valAx>
        <c:axId val="90604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0605248"/>
        <c:crosses val="autoZero"/>
        <c:crossBetween val="midCat"/>
      </c:valAx>
      <c:valAx>
        <c:axId val="90605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06046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Fc x LE3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'Fator de Carga'!$A$2:$A$10</c:f>
              <c:numCache>
                <c:formatCode>General</c:formatCode>
                <c:ptCount val="9"/>
                <c:pt idx="0">
                  <c:v>0.3</c:v>
                </c:pt>
                <c:pt idx="1">
                  <c:v>0.35</c:v>
                </c:pt>
                <c:pt idx="2">
                  <c:v>0.4</c:v>
                </c:pt>
                <c:pt idx="3">
                  <c:v>0.45</c:v>
                </c:pt>
                <c:pt idx="4">
                  <c:v>0.5</c:v>
                </c:pt>
                <c:pt idx="5">
                  <c:v>0.55000000000000004</c:v>
                </c:pt>
                <c:pt idx="6">
                  <c:v>0.6</c:v>
                </c:pt>
                <c:pt idx="7">
                  <c:v>0.65</c:v>
                </c:pt>
                <c:pt idx="8">
                  <c:v>0.7</c:v>
                </c:pt>
              </c:numCache>
            </c:numRef>
          </c:xVal>
          <c:yVal>
            <c:numRef>
              <c:f>'Fator de Carga'!$E$2:$E$10</c:f>
              <c:numCache>
                <c:formatCode>General</c:formatCode>
                <c:ptCount val="9"/>
                <c:pt idx="0">
                  <c:v>0.35165999999999997</c:v>
                </c:pt>
                <c:pt idx="1">
                  <c:v>0.52025999999999994</c:v>
                </c:pt>
                <c:pt idx="2">
                  <c:v>0.71013999999999999</c:v>
                </c:pt>
                <c:pt idx="3">
                  <c:v>0.92130000000000001</c:v>
                </c:pt>
                <c:pt idx="4">
                  <c:v>1.1537500000000001</c:v>
                </c:pt>
                <c:pt idx="5">
                  <c:v>1.4074800000000001</c:v>
                </c:pt>
                <c:pt idx="6">
                  <c:v>1.68249</c:v>
                </c:pt>
                <c:pt idx="7">
                  <c:v>1.9763200000000001</c:v>
                </c:pt>
                <c:pt idx="8">
                  <c:v>2.2938100000000001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D37-4747-945A-27DE7EB30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606976"/>
        <c:axId val="90607552"/>
      </c:scatterChart>
      <c:valAx>
        <c:axId val="90606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0607552"/>
        <c:crosses val="autoZero"/>
        <c:crossBetween val="midCat"/>
      </c:valAx>
      <c:valAx>
        <c:axId val="90607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06069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Fc x LE4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'Fator de Carga'!$A$2:$A$10</c:f>
              <c:numCache>
                <c:formatCode>General</c:formatCode>
                <c:ptCount val="9"/>
                <c:pt idx="0">
                  <c:v>0.3</c:v>
                </c:pt>
                <c:pt idx="1">
                  <c:v>0.35</c:v>
                </c:pt>
                <c:pt idx="2">
                  <c:v>0.4</c:v>
                </c:pt>
                <c:pt idx="3">
                  <c:v>0.45</c:v>
                </c:pt>
                <c:pt idx="4">
                  <c:v>0.5</c:v>
                </c:pt>
                <c:pt idx="5">
                  <c:v>0.55000000000000004</c:v>
                </c:pt>
                <c:pt idx="6">
                  <c:v>0.6</c:v>
                </c:pt>
                <c:pt idx="7">
                  <c:v>0.65</c:v>
                </c:pt>
                <c:pt idx="8">
                  <c:v>0.7</c:v>
                </c:pt>
              </c:numCache>
            </c:numRef>
          </c:xVal>
          <c:yVal>
            <c:numRef>
              <c:f>'Fator de Carga'!$F$2:$F$10</c:f>
              <c:numCache>
                <c:formatCode>General</c:formatCode>
                <c:ptCount val="9"/>
                <c:pt idx="0">
                  <c:v>0.24832000000000001</c:v>
                </c:pt>
                <c:pt idx="1">
                  <c:v>0.36737999999999998</c:v>
                </c:pt>
                <c:pt idx="2">
                  <c:v>0.50146000000000002</c:v>
                </c:pt>
                <c:pt idx="3">
                  <c:v>0.65056999999999998</c:v>
                </c:pt>
                <c:pt idx="4">
                  <c:v>0.81472</c:v>
                </c:pt>
                <c:pt idx="5">
                  <c:v>0.99389000000000005</c:v>
                </c:pt>
                <c:pt idx="6">
                  <c:v>1.18808</c:v>
                </c:pt>
                <c:pt idx="7">
                  <c:v>1.39557</c:v>
                </c:pt>
                <c:pt idx="8">
                  <c:v>1.6197699999999999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C295-4041-B06B-C94701FFA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609280"/>
        <c:axId val="90609856"/>
      </c:scatterChart>
      <c:valAx>
        <c:axId val="90609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0609856"/>
        <c:crosses val="autoZero"/>
        <c:crossBetween val="midCat"/>
      </c:valAx>
      <c:valAx>
        <c:axId val="90609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06092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7</xdr:col>
      <xdr:colOff>304800</xdr:colOff>
      <xdr:row>25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414337</xdr:colOff>
      <xdr:row>11</xdr:row>
      <xdr:rowOff>0</xdr:rowOff>
    </xdr:from>
    <xdr:to>
      <xdr:col>15</xdr:col>
      <xdr:colOff>109537</xdr:colOff>
      <xdr:row>25</xdr:row>
      <xdr:rowOff>76200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26</xdr:row>
      <xdr:rowOff>9525</xdr:rowOff>
    </xdr:from>
    <xdr:to>
      <xdr:col>7</xdr:col>
      <xdr:colOff>304800</xdr:colOff>
      <xdr:row>40</xdr:row>
      <xdr:rowOff>85725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423862</xdr:colOff>
      <xdr:row>26</xdr:row>
      <xdr:rowOff>0</xdr:rowOff>
    </xdr:from>
    <xdr:to>
      <xdr:col>15</xdr:col>
      <xdr:colOff>119062</xdr:colOff>
      <xdr:row>40</xdr:row>
      <xdr:rowOff>76200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40</xdr:row>
      <xdr:rowOff>180975</xdr:rowOff>
    </xdr:from>
    <xdr:to>
      <xdr:col>7</xdr:col>
      <xdr:colOff>304800</xdr:colOff>
      <xdr:row>55</xdr:row>
      <xdr:rowOff>66675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a1" displayName="Tabela1" ref="A3:E24" totalsRowShown="0" headerRowDxfId="50" dataDxfId="49">
  <autoFilter ref="A3:E24"/>
  <tableColumns count="5">
    <tableColumn id="1" name="Dados de Entrada - Descrição" dataDxfId="48"/>
    <tableColumn id="2" name="Símbolo" dataDxfId="47"/>
    <tableColumn id="3" name="Unidade" dataDxfId="46"/>
    <tableColumn id="4" name="Valor" dataDxfId="45"/>
    <tableColumn id="5" name="Fonte" dataDxfId="44"/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id="3" name="Tabela3" displayName="Tabela3" ref="A28:E52" totalsRowShown="0" headerRowDxfId="43" dataDxfId="42">
  <autoFilter ref="A28:E52"/>
  <tableColumns count="5">
    <tableColumn id="1" name="Dados de Entrada - Descrição" dataDxfId="41"/>
    <tableColumn id="2" name="Símbolo" dataDxfId="40"/>
    <tableColumn id="3" name="Unidade" dataDxfId="39"/>
    <tableColumn id="4" name="Valor" dataDxfId="38"/>
    <tableColumn id="5" name="Fonte" dataDxfId="37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A3:H8" totalsRowShown="0" headerRowDxfId="36" dataDxfId="35">
  <autoFilter ref="A3:H8"/>
  <tableColumns count="8">
    <tableColumn id="1" name="Item" dataDxfId="34"/>
    <tableColumn id="2" name="Equipamento" dataDxfId="33"/>
    <tableColumn id="3" name="Custo" dataDxfId="32" dataCellStyle="Moeda"/>
    <tableColumn id="4" name="Qtd" dataDxfId="31"/>
    <tableColumn id="5" name="Custo Total" dataDxfId="30" dataCellStyle="Moeda"/>
    <tableColumn id="6" name="Vida Útil" dataDxfId="29"/>
    <tableColumn id="7" name="FRCu" dataDxfId="28"/>
    <tableColumn id="8" name="Custo Anualizado" dataDxfId="27"/>
  </tableColumns>
  <tableStyleInfo name="TableStyleLight10" showFirstColumn="0" showLastColumn="0" showRowStripes="1" showColumnStripes="0"/>
</table>
</file>

<file path=xl/tables/table4.xml><?xml version="1.0" encoding="utf-8"?>
<table xmlns="http://schemas.openxmlformats.org/spreadsheetml/2006/main" id="7" name="Tabela7" displayName="Tabela7" ref="A11:E17" totalsRowShown="0" headerRowDxfId="26" dataDxfId="25">
  <autoFilter ref="A11:E17"/>
  <tableColumns count="5">
    <tableColumn id="1" name="Item" dataDxfId="24"/>
    <tableColumn id="2" name="Descrição" dataDxfId="23"/>
    <tableColumn id="3" name="Custo" dataDxfId="22" dataCellStyle="Moeda"/>
    <tableColumn id="4" name="Qtd" dataDxfId="21"/>
    <tableColumn id="5" name="Custo Total" dataDxfId="20"/>
  </tableColumns>
  <tableStyleInfo name="TableStyleLight10" showFirstColumn="0" showLastColumn="0" showRowStripes="1" showColumnStripes="0"/>
</table>
</file>

<file path=xl/tables/table5.xml><?xml version="1.0" encoding="utf-8"?>
<table xmlns="http://schemas.openxmlformats.org/spreadsheetml/2006/main" id="8" name="Tabela8" displayName="Tabela8" ref="A20:H24" totalsRowShown="0" headerRowDxfId="19" dataDxfId="18">
  <autoFilter ref="A20:H24"/>
  <tableColumns count="8">
    <tableColumn id="1" name="Item" dataDxfId="17"/>
    <tableColumn id="2" name="Descrição" dataDxfId="16"/>
    <tableColumn id="3" name="Valor" dataDxfId="15"/>
    <tableColumn id="4" name="Unidade" dataDxfId="14"/>
    <tableColumn id="5" name="Descrição2" dataDxfId="13"/>
    <tableColumn id="6" name="Valor3" dataDxfId="12"/>
    <tableColumn id="7" name="Benefício" dataDxfId="11"/>
    <tableColumn id="8" name="Coluna4" dataDxfId="10" dataCellStyle="Moeda"/>
  </tableColumns>
  <tableStyleInfo name="TableStyleLight10" showFirstColumn="0" showLastColumn="0" showRowStripes="1" showColumnStripes="0"/>
</table>
</file>

<file path=xl/tables/table6.xml><?xml version="1.0" encoding="utf-8"?>
<table xmlns="http://schemas.openxmlformats.org/spreadsheetml/2006/main" id="4" name="Tabela4" displayName="Tabela4" ref="A1:F10" totalsRowShown="0" headerRowDxfId="9" headerRowBorderDxfId="8" tableBorderDxfId="7" totalsRowBorderDxfId="6">
  <autoFilter ref="A1:F10"/>
  <tableColumns count="6">
    <tableColumn id="1" name="FC" dataDxfId="5"/>
    <tableColumn id="2" name="LP" dataDxfId="4"/>
    <tableColumn id="3" name="LE1" dataDxfId="3"/>
    <tableColumn id="4" name="LE2" dataDxfId="2"/>
    <tableColumn id="5" name="LE3" dataDxfId="1"/>
    <tableColumn id="6" name="LE4" dataDxfId="0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zoomScale="90" zoomScaleNormal="90" workbookViewId="0">
      <selection sqref="A1:XFD1048576"/>
    </sheetView>
  </sheetViews>
  <sheetFormatPr defaultRowHeight="15" x14ac:dyDescent="0.25"/>
  <cols>
    <col min="1" max="1" width="64.140625" customWidth="1"/>
    <col min="2" max="2" width="10.28515625" customWidth="1"/>
    <col min="3" max="3" width="10.5703125" customWidth="1"/>
    <col min="4" max="4" width="11.7109375" customWidth="1"/>
    <col min="5" max="5" width="16.85546875" bestFit="1" customWidth="1"/>
  </cols>
  <sheetData>
    <row r="1" spans="1:5" x14ac:dyDescent="0.25">
      <c r="A1" s="1" t="s">
        <v>41</v>
      </c>
      <c r="B1" s="1"/>
      <c r="C1" s="1"/>
      <c r="D1" s="1"/>
    </row>
    <row r="2" spans="1:5" x14ac:dyDescent="0.25">
      <c r="A2" s="1"/>
      <c r="B2" s="1"/>
      <c r="C2" s="1"/>
      <c r="D2" s="1"/>
    </row>
    <row r="3" spans="1:5" x14ac:dyDescent="0.25">
      <c r="A3" s="1" t="s">
        <v>17</v>
      </c>
      <c r="B3" s="1" t="s">
        <v>1</v>
      </c>
      <c r="C3" s="1" t="s">
        <v>2</v>
      </c>
      <c r="D3" s="1" t="s">
        <v>3</v>
      </c>
      <c r="E3" s="1" t="s">
        <v>115</v>
      </c>
    </row>
    <row r="4" spans="1:5" x14ac:dyDescent="0.25">
      <c r="A4" s="1" t="s">
        <v>4</v>
      </c>
      <c r="B4" s="1" t="s">
        <v>5</v>
      </c>
      <c r="C4" s="1" t="s">
        <v>6</v>
      </c>
      <c r="D4" s="13">
        <v>0.5</v>
      </c>
      <c r="E4" s="1" t="s">
        <v>116</v>
      </c>
    </row>
    <row r="5" spans="1:5" x14ac:dyDescent="0.25">
      <c r="A5" s="1" t="s">
        <v>31</v>
      </c>
      <c r="B5" s="1" t="s">
        <v>32</v>
      </c>
      <c r="C5" s="1" t="s">
        <v>33</v>
      </c>
      <c r="D5" s="23">
        <v>0.14249999999999999</v>
      </c>
      <c r="E5" s="1" t="s">
        <v>117</v>
      </c>
    </row>
    <row r="6" spans="1:5" x14ac:dyDescent="0.25">
      <c r="A6" s="1" t="s">
        <v>34</v>
      </c>
      <c r="B6" s="1" t="s">
        <v>35</v>
      </c>
      <c r="C6" s="1" t="s">
        <v>36</v>
      </c>
      <c r="D6" s="13">
        <v>10</v>
      </c>
      <c r="E6" s="1" t="s">
        <v>118</v>
      </c>
    </row>
    <row r="7" spans="1:5" x14ac:dyDescent="0.25">
      <c r="A7" s="1" t="s">
        <v>12</v>
      </c>
      <c r="B7" s="1" t="s">
        <v>13</v>
      </c>
      <c r="C7" s="1" t="s">
        <v>37</v>
      </c>
      <c r="D7" s="13">
        <v>300</v>
      </c>
      <c r="E7" s="1" t="s">
        <v>119</v>
      </c>
    </row>
    <row r="8" spans="1:5" x14ac:dyDescent="0.25">
      <c r="A8" s="1" t="s">
        <v>38</v>
      </c>
      <c r="B8" s="1" t="s">
        <v>39</v>
      </c>
      <c r="C8" s="1" t="s">
        <v>40</v>
      </c>
      <c r="D8" s="13">
        <v>100</v>
      </c>
      <c r="E8" s="1" t="s">
        <v>119</v>
      </c>
    </row>
    <row r="9" spans="1:5" x14ac:dyDescent="0.25">
      <c r="A9" s="11" t="s">
        <v>70</v>
      </c>
      <c r="B9" s="12"/>
      <c r="C9" s="12"/>
      <c r="D9" s="12"/>
      <c r="E9" s="1"/>
    </row>
    <row r="10" spans="1:5" x14ac:dyDescent="0.25">
      <c r="A10" s="1" t="s">
        <v>8</v>
      </c>
      <c r="B10" s="1" t="s">
        <v>9</v>
      </c>
      <c r="C10" s="1" t="s">
        <v>11</v>
      </c>
      <c r="D10" s="13">
        <v>17.97</v>
      </c>
      <c r="E10" s="1" t="s">
        <v>120</v>
      </c>
    </row>
    <row r="11" spans="1:5" x14ac:dyDescent="0.25">
      <c r="A11" s="1" t="s">
        <v>7</v>
      </c>
      <c r="B11" s="1" t="s">
        <v>10</v>
      </c>
      <c r="C11" s="1" t="s">
        <v>11</v>
      </c>
      <c r="D11" s="13">
        <v>5.99</v>
      </c>
      <c r="E11" s="1" t="s">
        <v>120</v>
      </c>
    </row>
    <row r="12" spans="1:5" x14ac:dyDescent="0.25">
      <c r="A12" s="11" t="s">
        <v>54</v>
      </c>
      <c r="B12" s="13"/>
      <c r="C12" s="13"/>
      <c r="D12" s="13"/>
      <c r="E12" s="1"/>
    </row>
    <row r="13" spans="1:5" x14ac:dyDescent="0.25">
      <c r="A13" s="1" t="s">
        <v>14</v>
      </c>
      <c r="B13" s="1" t="s">
        <v>9</v>
      </c>
      <c r="C13" s="1" t="s">
        <v>16</v>
      </c>
      <c r="D13" s="13"/>
      <c r="E13" s="1" t="s">
        <v>120</v>
      </c>
    </row>
    <row r="14" spans="1:5" x14ac:dyDescent="0.25">
      <c r="A14" s="1" t="s">
        <v>15</v>
      </c>
      <c r="B14" s="1" t="s">
        <v>10</v>
      </c>
      <c r="C14" s="1" t="s">
        <v>16</v>
      </c>
      <c r="D14" s="13"/>
      <c r="E14" s="1" t="s">
        <v>120</v>
      </c>
    </row>
    <row r="15" spans="1:5" x14ac:dyDescent="0.25">
      <c r="A15" s="1" t="s">
        <v>56</v>
      </c>
      <c r="B15" s="1" t="s">
        <v>55</v>
      </c>
      <c r="C15" s="1" t="s">
        <v>59</v>
      </c>
      <c r="D15" s="13"/>
      <c r="E15" s="1" t="s">
        <v>121</v>
      </c>
    </row>
    <row r="16" spans="1:5" x14ac:dyDescent="0.25">
      <c r="A16" s="1" t="s">
        <v>57</v>
      </c>
      <c r="B16" s="1" t="s">
        <v>58</v>
      </c>
      <c r="C16" s="1" t="s">
        <v>59</v>
      </c>
      <c r="D16" s="13"/>
      <c r="E16" s="1" t="s">
        <v>121</v>
      </c>
    </row>
    <row r="17" spans="1:5" x14ac:dyDescent="0.25">
      <c r="A17" s="11" t="s">
        <v>71</v>
      </c>
      <c r="B17" s="13"/>
      <c r="C17" s="13"/>
      <c r="D17" s="13"/>
      <c r="E17" s="1"/>
    </row>
    <row r="18" spans="1:5" x14ac:dyDescent="0.25">
      <c r="A18" s="1" t="s">
        <v>18</v>
      </c>
      <c r="B18" s="1" t="s">
        <v>22</v>
      </c>
      <c r="C18" s="1" t="s">
        <v>16</v>
      </c>
      <c r="D18" s="13"/>
      <c r="E18" s="1" t="s">
        <v>120</v>
      </c>
    </row>
    <row r="19" spans="1:5" x14ac:dyDescent="0.25">
      <c r="A19" s="1" t="s">
        <v>19</v>
      </c>
      <c r="B19" s="1" t="s">
        <v>23</v>
      </c>
      <c r="C19" s="1" t="s">
        <v>16</v>
      </c>
      <c r="D19" s="13"/>
      <c r="E19" s="1" t="s">
        <v>120</v>
      </c>
    </row>
    <row r="20" spans="1:5" x14ac:dyDescent="0.25">
      <c r="A20" s="1" t="s">
        <v>20</v>
      </c>
      <c r="B20" s="1" t="s">
        <v>24</v>
      </c>
      <c r="C20" s="1" t="s">
        <v>16</v>
      </c>
      <c r="D20" s="13"/>
      <c r="E20" s="1" t="s">
        <v>120</v>
      </c>
    </row>
    <row r="21" spans="1:5" x14ac:dyDescent="0.25">
      <c r="A21" s="1" t="s">
        <v>21</v>
      </c>
      <c r="B21" s="1" t="s">
        <v>25</v>
      </c>
      <c r="C21" s="1" t="s">
        <v>16</v>
      </c>
      <c r="D21" s="13"/>
      <c r="E21" s="1" t="s">
        <v>120</v>
      </c>
    </row>
    <row r="22" spans="1:5" x14ac:dyDescent="0.25">
      <c r="A22" s="11" t="s">
        <v>30</v>
      </c>
      <c r="B22" s="13"/>
      <c r="C22" s="13"/>
      <c r="D22" s="13"/>
      <c r="E22" s="1"/>
    </row>
    <row r="23" spans="1:5" x14ac:dyDescent="0.25">
      <c r="A23" s="1" t="s">
        <v>26</v>
      </c>
      <c r="B23" s="1" t="s">
        <v>28</v>
      </c>
      <c r="C23" s="1" t="s">
        <v>16</v>
      </c>
      <c r="D23" s="13">
        <f>18.75+282.51</f>
        <v>301.26</v>
      </c>
      <c r="E23" s="1" t="s">
        <v>120</v>
      </c>
    </row>
    <row r="24" spans="1:5" x14ac:dyDescent="0.25">
      <c r="A24" s="1" t="s">
        <v>27</v>
      </c>
      <c r="B24" s="1" t="s">
        <v>29</v>
      </c>
      <c r="C24" s="1" t="s">
        <v>16</v>
      </c>
      <c r="D24" s="13">
        <f>18.75+164.97</f>
        <v>183.72</v>
      </c>
      <c r="E24" s="1" t="s">
        <v>120</v>
      </c>
    </row>
    <row r="25" spans="1:5" x14ac:dyDescent="0.25">
      <c r="A25" s="1"/>
      <c r="B25" s="1"/>
      <c r="C25" s="1"/>
      <c r="D25" s="1"/>
    </row>
    <row r="26" spans="1:5" x14ac:dyDescent="0.25">
      <c r="A26" s="1" t="s">
        <v>42</v>
      </c>
      <c r="B26" s="1"/>
      <c r="C26" s="1"/>
      <c r="D26" s="1"/>
    </row>
    <row r="27" spans="1:5" x14ac:dyDescent="0.25">
      <c r="A27" s="1"/>
      <c r="B27" s="1"/>
      <c r="C27" s="1"/>
      <c r="D27" s="1"/>
    </row>
    <row r="28" spans="1:5" x14ac:dyDescent="0.25">
      <c r="A28" s="1" t="s">
        <v>17</v>
      </c>
      <c r="B28" s="1" t="s">
        <v>1</v>
      </c>
      <c r="C28" s="1" t="s">
        <v>2</v>
      </c>
      <c r="D28" s="1" t="s">
        <v>3</v>
      </c>
      <c r="E28" s="1" t="s">
        <v>115</v>
      </c>
    </row>
    <row r="29" spans="1:5" x14ac:dyDescent="0.25">
      <c r="A29" s="1" t="s">
        <v>44</v>
      </c>
      <c r="B29" s="1" t="s">
        <v>43</v>
      </c>
      <c r="C29" s="1" t="s">
        <v>6</v>
      </c>
      <c r="D29" s="24">
        <f>(0.36*POWER($D$4,2))+(0.384*$D$4)+0.1024</f>
        <v>0.38440000000000002</v>
      </c>
      <c r="E29" s="1" t="s">
        <v>122</v>
      </c>
    </row>
    <row r="30" spans="1:5" x14ac:dyDescent="0.25">
      <c r="A30" s="1" t="s">
        <v>45</v>
      </c>
      <c r="B30" s="1" t="s">
        <v>80</v>
      </c>
      <c r="C30" s="1" t="s">
        <v>6</v>
      </c>
      <c r="D30" s="24">
        <f>(0.1467*POWER($D$4,2))+(0.1328*$D$4)+0.2204</f>
        <v>0.32347500000000001</v>
      </c>
      <c r="E30" s="1" t="s">
        <v>122</v>
      </c>
    </row>
    <row r="31" spans="1:5" x14ac:dyDescent="0.25">
      <c r="A31" s="1" t="s">
        <v>46</v>
      </c>
      <c r="B31" s="1" t="s">
        <v>81</v>
      </c>
      <c r="C31" s="1" t="s">
        <v>6</v>
      </c>
      <c r="D31" s="24">
        <f>(0.1027*POWER($D$4,2))+(0.093*$D$4)+0.1543</f>
        <v>0.22647499999999998</v>
      </c>
      <c r="E31" s="1" t="s">
        <v>122</v>
      </c>
    </row>
    <row r="32" spans="1:5" x14ac:dyDescent="0.25">
      <c r="A32" s="1" t="s">
        <v>47</v>
      </c>
      <c r="B32" s="1" t="s">
        <v>82</v>
      </c>
      <c r="C32" s="1" t="s">
        <v>6</v>
      </c>
      <c r="D32" s="24">
        <f>(4.2181*POWER($D$4,2))+(0.6377*$D$4)-0.2196</f>
        <v>1.153775</v>
      </c>
      <c r="E32" s="1" t="s">
        <v>122</v>
      </c>
    </row>
    <row r="33" spans="1:5" x14ac:dyDescent="0.25">
      <c r="A33" s="1" t="s">
        <v>48</v>
      </c>
      <c r="B33" s="1" t="s">
        <v>83</v>
      </c>
      <c r="C33" s="1" t="s">
        <v>6</v>
      </c>
      <c r="D33" s="24">
        <f>(2.9786*POWER($D$4,2))+(0.4503*$D$4)-0.1551</f>
        <v>0.81469999999999998</v>
      </c>
      <c r="E33" s="1" t="s">
        <v>122</v>
      </c>
    </row>
    <row r="34" spans="1:5" x14ac:dyDescent="0.25">
      <c r="A34" s="1" t="s">
        <v>73</v>
      </c>
      <c r="B34" s="1" t="s">
        <v>74</v>
      </c>
      <c r="C34" s="1" t="s">
        <v>6</v>
      </c>
      <c r="D34" s="24">
        <f>(D5*POWER((1+D5),D6))/(POWER((1+D5),D6)-1)</f>
        <v>0.19358759160416483</v>
      </c>
      <c r="E34" s="1" t="s">
        <v>123</v>
      </c>
    </row>
    <row r="35" spans="1:5" x14ac:dyDescent="0.25">
      <c r="A35" s="15" t="s">
        <v>49</v>
      </c>
      <c r="B35" s="1"/>
      <c r="C35" s="1"/>
      <c r="D35" s="13"/>
      <c r="E35" s="1"/>
    </row>
    <row r="36" spans="1:5" x14ac:dyDescent="0.25">
      <c r="A36" s="1" t="s">
        <v>50</v>
      </c>
      <c r="B36" s="1" t="s">
        <v>51</v>
      </c>
      <c r="C36" s="1" t="s">
        <v>111</v>
      </c>
      <c r="D36" s="24">
        <f>(12*D10)+(12*D11*D29)</f>
        <v>243.27067199999999</v>
      </c>
      <c r="E36" s="1" t="s">
        <v>124</v>
      </c>
    </row>
    <row r="37" spans="1:5" x14ac:dyDescent="0.25">
      <c r="A37" s="16" t="s">
        <v>52</v>
      </c>
      <c r="B37" s="1"/>
      <c r="C37" s="1"/>
      <c r="D37" s="13"/>
      <c r="E37" s="1"/>
    </row>
    <row r="38" spans="1:5" x14ac:dyDescent="0.25">
      <c r="A38" s="1" t="s">
        <v>50</v>
      </c>
      <c r="B38" s="1" t="s">
        <v>51</v>
      </c>
      <c r="C38" s="1" t="s">
        <v>111</v>
      </c>
      <c r="D38" s="24">
        <f>1.2*D36</f>
        <v>291.92480639999997</v>
      </c>
      <c r="E38" s="1" t="s">
        <v>125</v>
      </c>
    </row>
    <row r="39" spans="1:5" x14ac:dyDescent="0.25">
      <c r="A39" s="16" t="s">
        <v>53</v>
      </c>
      <c r="B39" s="1"/>
      <c r="C39" s="1"/>
      <c r="D39" s="13"/>
      <c r="E39" s="1"/>
    </row>
    <row r="40" spans="1:5" x14ac:dyDescent="0.25">
      <c r="A40" s="1" t="s">
        <v>50</v>
      </c>
      <c r="B40" s="1" t="s">
        <v>51</v>
      </c>
      <c r="C40" s="1" t="s">
        <v>111</v>
      </c>
      <c r="D40" s="13">
        <f>(12*D13*D15*D4*0.001)+(12*D14*D16*D4*0.001*D29)</f>
        <v>0</v>
      </c>
      <c r="E40" s="1" t="s">
        <v>126</v>
      </c>
    </row>
    <row r="41" spans="1:5" x14ac:dyDescent="0.25">
      <c r="A41" s="16" t="s">
        <v>63</v>
      </c>
      <c r="B41" s="1"/>
      <c r="C41" s="1"/>
      <c r="D41" s="13"/>
      <c r="E41" s="1"/>
    </row>
    <row r="42" spans="1:5" x14ac:dyDescent="0.25">
      <c r="A42" s="1" t="s">
        <v>61</v>
      </c>
      <c r="B42" s="1" t="s">
        <v>62</v>
      </c>
      <c r="C42" s="1" t="s">
        <v>16</v>
      </c>
      <c r="D42" s="13">
        <f>((D18*D30)+(D19*D31)+(D20*D32)+(D21*D33))/(D30+D31+D32+D33)</f>
        <v>0</v>
      </c>
      <c r="E42" s="1" t="s">
        <v>127</v>
      </c>
    </row>
    <row r="43" spans="1:5" x14ac:dyDescent="0.25">
      <c r="A43" s="16" t="s">
        <v>64</v>
      </c>
      <c r="B43" s="1"/>
      <c r="C43" s="1"/>
      <c r="D43" s="13"/>
      <c r="E43" s="1"/>
    </row>
    <row r="44" spans="1:5" x14ac:dyDescent="0.25">
      <c r="A44" s="1" t="s">
        <v>65</v>
      </c>
      <c r="B44" s="1" t="s">
        <v>67</v>
      </c>
      <c r="C44" s="1" t="s">
        <v>6</v>
      </c>
      <c r="D44" s="24">
        <f>((7*D30)+(5*D31))/12</f>
        <v>0.28305833333333336</v>
      </c>
      <c r="E44" s="1" t="s">
        <v>128</v>
      </c>
    </row>
    <row r="45" spans="1:5" x14ac:dyDescent="0.25">
      <c r="A45" s="1" t="s">
        <v>66</v>
      </c>
      <c r="B45" s="1" t="s">
        <v>68</v>
      </c>
      <c r="C45" s="1" t="s">
        <v>6</v>
      </c>
      <c r="D45" s="24">
        <f>((7*D32)+(5*D33))/12</f>
        <v>1.01249375</v>
      </c>
      <c r="E45" s="1" t="s">
        <v>129</v>
      </c>
    </row>
    <row r="46" spans="1:5" x14ac:dyDescent="0.25">
      <c r="A46" s="1" t="s">
        <v>61</v>
      </c>
      <c r="B46" s="1" t="s">
        <v>62</v>
      </c>
      <c r="C46" s="1" t="s">
        <v>16</v>
      </c>
      <c r="D46" s="24">
        <f>((D23*D44)+(D24*D45))/(D44+D45)</f>
        <v>209.40069391266593</v>
      </c>
      <c r="E46" s="1" t="s">
        <v>130</v>
      </c>
    </row>
    <row r="47" spans="1:5" x14ac:dyDescent="0.25">
      <c r="A47" s="16" t="s">
        <v>69</v>
      </c>
      <c r="B47" s="1"/>
      <c r="C47" s="1"/>
      <c r="D47" s="13"/>
      <c r="E47" s="1"/>
    </row>
    <row r="48" spans="1:5" x14ac:dyDescent="0.25">
      <c r="A48" s="1" t="s">
        <v>84</v>
      </c>
      <c r="B48" s="1" t="s">
        <v>62</v>
      </c>
      <c r="C48" s="1" t="s">
        <v>16</v>
      </c>
      <c r="D48" s="13">
        <f>1.08*D42</f>
        <v>0</v>
      </c>
      <c r="E48" s="1" t="s">
        <v>132</v>
      </c>
    </row>
    <row r="49" spans="1:5" x14ac:dyDescent="0.25">
      <c r="A49" s="1" t="s">
        <v>85</v>
      </c>
      <c r="B49" s="1" t="s">
        <v>62</v>
      </c>
      <c r="C49" s="1" t="s">
        <v>16</v>
      </c>
      <c r="D49" s="24">
        <f>1.08*D46</f>
        <v>226.15274942567922</v>
      </c>
      <c r="E49" s="1" t="s">
        <v>131</v>
      </c>
    </row>
    <row r="50" spans="1:5" x14ac:dyDescent="0.25">
      <c r="A50" s="16" t="s">
        <v>72</v>
      </c>
      <c r="B50" s="1"/>
      <c r="C50" s="1"/>
      <c r="D50" s="13"/>
      <c r="E50" s="1"/>
    </row>
    <row r="51" spans="1:5" x14ac:dyDescent="0.25">
      <c r="A51" s="1" t="s">
        <v>84</v>
      </c>
      <c r="B51" s="1" t="s">
        <v>62</v>
      </c>
      <c r="C51" s="1" t="s">
        <v>16</v>
      </c>
      <c r="D51" s="13">
        <f>D42</f>
        <v>0</v>
      </c>
      <c r="E51" s="1" t="s">
        <v>127</v>
      </c>
    </row>
    <row r="52" spans="1:5" x14ac:dyDescent="0.25">
      <c r="A52" s="1" t="s">
        <v>85</v>
      </c>
      <c r="B52" s="1" t="s">
        <v>62</v>
      </c>
      <c r="C52" s="1" t="s">
        <v>16</v>
      </c>
      <c r="D52" s="24">
        <f>D46</f>
        <v>209.40069391266593</v>
      </c>
      <c r="E52" s="1" t="s">
        <v>130</v>
      </c>
    </row>
  </sheetData>
  <pageMargins left="0.23622047244094491" right="0.23622047244094491" top="0.74803149606299213" bottom="0.74803149606299213" header="0.31496062992125984" footer="0.31496062992125984"/>
  <pageSetup paperSize="9" orientation="landscape" r:id="rId1"/>
  <rowBreaks count="1" manualBreakCount="1">
    <brk id="25" max="16383" man="1"/>
  </rowBreaks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="93" zoomScaleNormal="93" workbookViewId="0">
      <selection activeCell="J9" sqref="J9"/>
    </sheetView>
  </sheetViews>
  <sheetFormatPr defaultRowHeight="15" x14ac:dyDescent="0.25"/>
  <cols>
    <col min="1" max="1" width="7.28515625" customWidth="1"/>
    <col min="2" max="2" width="13.7109375" customWidth="1"/>
    <col min="3" max="3" width="15" bestFit="1" customWidth="1"/>
    <col min="4" max="4" width="13.7109375" customWidth="1"/>
    <col min="5" max="5" width="16.140625" bestFit="1" customWidth="1"/>
    <col min="6" max="7" width="13.7109375" customWidth="1"/>
    <col min="8" max="8" width="18.85546875" bestFit="1" customWidth="1"/>
  </cols>
  <sheetData>
    <row r="1" spans="1:8" x14ac:dyDescent="0.25">
      <c r="A1" s="16" t="s">
        <v>86</v>
      </c>
      <c r="B1" s="1"/>
      <c r="C1" s="1"/>
      <c r="D1" s="1"/>
      <c r="E1" s="1"/>
      <c r="F1" s="1"/>
      <c r="G1" s="1"/>
      <c r="H1" s="1"/>
    </row>
    <row r="2" spans="1:8" x14ac:dyDescent="0.25">
      <c r="A2" s="17" t="s">
        <v>87</v>
      </c>
      <c r="B2" s="1"/>
      <c r="C2" s="1"/>
      <c r="D2" s="1"/>
      <c r="E2" s="1"/>
      <c r="F2" s="1"/>
      <c r="G2" s="1"/>
      <c r="H2" s="1"/>
    </row>
    <row r="3" spans="1:8" x14ac:dyDescent="0.25">
      <c r="A3" s="1" t="s">
        <v>88</v>
      </c>
      <c r="B3" s="1" t="s">
        <v>89</v>
      </c>
      <c r="C3" s="1" t="s">
        <v>90</v>
      </c>
      <c r="D3" s="1" t="s">
        <v>91</v>
      </c>
      <c r="E3" s="1" t="s">
        <v>92</v>
      </c>
      <c r="F3" s="1" t="s">
        <v>93</v>
      </c>
      <c r="G3" s="1" t="s">
        <v>74</v>
      </c>
      <c r="H3" s="25" t="s">
        <v>103</v>
      </c>
    </row>
    <row r="4" spans="1:8" x14ac:dyDescent="0.25">
      <c r="A4" s="1">
        <v>1</v>
      </c>
      <c r="B4" s="1" t="s">
        <v>94</v>
      </c>
      <c r="C4" s="18">
        <v>10000</v>
      </c>
      <c r="D4" s="1">
        <v>4</v>
      </c>
      <c r="E4" s="18">
        <f>D4*C4</f>
        <v>40000</v>
      </c>
      <c r="F4" s="1">
        <f>'Dados de Entrada'!$D$6</f>
        <v>10</v>
      </c>
      <c r="G4" s="14">
        <f>'Dados de Entrada'!$D$34</f>
        <v>0.19358759160416483</v>
      </c>
      <c r="H4" s="19">
        <f>E4*G4*$E$17/$E$8</f>
        <v>10201.224392358597</v>
      </c>
    </row>
    <row r="5" spans="1:8" x14ac:dyDescent="0.25">
      <c r="A5" s="1">
        <v>2</v>
      </c>
      <c r="B5" s="1" t="s">
        <v>95</v>
      </c>
      <c r="C5" s="18">
        <v>22500</v>
      </c>
      <c r="D5" s="1">
        <v>4</v>
      </c>
      <c r="E5" s="18">
        <f t="shared" ref="E5:E6" si="0">D5*C5</f>
        <v>90000</v>
      </c>
      <c r="F5" s="1">
        <f>'Dados de Entrada'!$D$6</f>
        <v>10</v>
      </c>
      <c r="G5" s="14">
        <f>'Dados de Entrada'!$D$34</f>
        <v>0.19358759160416483</v>
      </c>
      <c r="H5" s="19">
        <f t="shared" ref="H5:H6" si="1">E5*G5*$E$17/$E$8</f>
        <v>22952.75488280685</v>
      </c>
    </row>
    <row r="6" spans="1:8" x14ac:dyDescent="0.25">
      <c r="A6" s="1">
        <v>3</v>
      </c>
      <c r="B6" s="1" t="s">
        <v>133</v>
      </c>
      <c r="C6" s="18">
        <v>100000</v>
      </c>
      <c r="D6" s="1">
        <v>1</v>
      </c>
      <c r="E6" s="18">
        <f t="shared" si="0"/>
        <v>100000</v>
      </c>
      <c r="F6" s="1">
        <f>'Dados de Entrada'!$D$6</f>
        <v>10</v>
      </c>
      <c r="G6" s="14">
        <f>'Dados de Entrada'!$D$34</f>
        <v>0.19358759160416483</v>
      </c>
      <c r="H6" s="19">
        <f t="shared" si="1"/>
        <v>25503.060980896498</v>
      </c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1" t="s">
        <v>96</v>
      </c>
      <c r="B8" s="1"/>
      <c r="C8" s="1"/>
      <c r="D8" s="1"/>
      <c r="E8" s="18">
        <f>SUM(E4:E7)</f>
        <v>230000</v>
      </c>
      <c r="F8" s="1"/>
      <c r="G8" s="1" t="s">
        <v>104</v>
      </c>
      <c r="H8" s="19">
        <f>SUM(H4:H7)</f>
        <v>58657.04025606194</v>
      </c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x14ac:dyDescent="0.25">
      <c r="A10" s="17" t="s">
        <v>97</v>
      </c>
      <c r="B10" s="1"/>
      <c r="C10" s="1"/>
      <c r="D10" s="1"/>
      <c r="E10" s="1"/>
      <c r="F10" s="1"/>
      <c r="G10" s="1"/>
      <c r="H10" s="1"/>
    </row>
    <row r="11" spans="1:8" x14ac:dyDescent="0.25">
      <c r="A11" s="1" t="s">
        <v>88</v>
      </c>
      <c r="B11" s="1" t="s">
        <v>0</v>
      </c>
      <c r="C11" s="1" t="s">
        <v>90</v>
      </c>
      <c r="D11" s="1" t="s">
        <v>91</v>
      </c>
      <c r="E11" s="1" t="s">
        <v>92</v>
      </c>
      <c r="F11" s="1"/>
      <c r="G11" s="1"/>
      <c r="H11" s="1"/>
    </row>
    <row r="12" spans="1:8" x14ac:dyDescent="0.25">
      <c r="A12" s="1">
        <v>1</v>
      </c>
      <c r="B12" s="1" t="s">
        <v>98</v>
      </c>
      <c r="C12" s="18">
        <v>2250</v>
      </c>
      <c r="D12" s="1">
        <v>4</v>
      </c>
      <c r="E12" s="19">
        <f>C12*D12</f>
        <v>9000</v>
      </c>
      <c r="F12" s="1"/>
      <c r="G12" s="1"/>
      <c r="H12" s="1"/>
    </row>
    <row r="13" spans="1:8" x14ac:dyDescent="0.25">
      <c r="A13" s="1">
        <v>2</v>
      </c>
      <c r="B13" s="1" t="s">
        <v>99</v>
      </c>
      <c r="C13" s="18">
        <v>3500</v>
      </c>
      <c r="D13" s="1">
        <v>4</v>
      </c>
      <c r="E13" s="19">
        <f t="shared" ref="E13:E14" si="2">C13*D13</f>
        <v>14000</v>
      </c>
      <c r="F13" s="1"/>
      <c r="G13" s="1"/>
      <c r="H13" s="1"/>
    </row>
    <row r="14" spans="1:8" x14ac:dyDescent="0.25">
      <c r="A14" s="1">
        <v>3</v>
      </c>
      <c r="B14" s="1" t="s">
        <v>100</v>
      </c>
      <c r="C14" s="18">
        <v>50000</v>
      </c>
      <c r="D14" s="1">
        <v>1</v>
      </c>
      <c r="E14" s="19">
        <f t="shared" si="2"/>
        <v>50000</v>
      </c>
      <c r="F14" s="1"/>
      <c r="G14" s="1"/>
      <c r="H14" s="1"/>
    </row>
    <row r="15" spans="1:8" x14ac:dyDescent="0.25">
      <c r="A15" s="1"/>
      <c r="B15" s="1"/>
      <c r="C15" s="18"/>
      <c r="D15" s="1"/>
      <c r="E15" s="19"/>
      <c r="F15" s="1"/>
      <c r="G15" s="1"/>
      <c r="H15" s="1"/>
    </row>
    <row r="16" spans="1:8" x14ac:dyDescent="0.25">
      <c r="A16" s="1" t="s">
        <v>101</v>
      </c>
      <c r="B16" s="1"/>
      <c r="C16" s="1"/>
      <c r="D16" s="1"/>
      <c r="E16" s="19">
        <f>SUM(E12:E15)</f>
        <v>73000</v>
      </c>
      <c r="F16" s="1"/>
      <c r="G16" s="1"/>
      <c r="H16" s="1"/>
    </row>
    <row r="17" spans="1:8" x14ac:dyDescent="0.25">
      <c r="A17" s="1" t="s">
        <v>102</v>
      </c>
      <c r="B17" s="1"/>
      <c r="C17" s="1"/>
      <c r="D17" s="1"/>
      <c r="E17" s="19">
        <f>E8+E16</f>
        <v>303000</v>
      </c>
      <c r="F17" s="1"/>
      <c r="G17" s="1"/>
      <c r="H17" s="1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6" t="s">
        <v>105</v>
      </c>
      <c r="B19" s="1"/>
      <c r="C19" s="1"/>
      <c r="D19" s="1"/>
      <c r="E19" s="1"/>
      <c r="F19" s="1"/>
      <c r="G19" s="1"/>
      <c r="H19" s="1"/>
    </row>
    <row r="20" spans="1:8" x14ac:dyDescent="0.25">
      <c r="A20" s="1" t="s">
        <v>88</v>
      </c>
      <c r="B20" s="1" t="s">
        <v>0</v>
      </c>
      <c r="C20" s="1" t="s">
        <v>3</v>
      </c>
      <c r="D20" s="1" t="s">
        <v>2</v>
      </c>
      <c r="E20" s="1" t="s">
        <v>113</v>
      </c>
      <c r="F20" s="1" t="s">
        <v>114</v>
      </c>
      <c r="G20" s="1" t="s">
        <v>107</v>
      </c>
      <c r="H20" s="1" t="s">
        <v>60</v>
      </c>
    </row>
    <row r="21" spans="1:8" x14ac:dyDescent="0.25">
      <c r="A21" s="1">
        <v>1</v>
      </c>
      <c r="B21" s="1" t="s">
        <v>39</v>
      </c>
      <c r="C21" s="1">
        <f>'Dados de Entrada'!D8</f>
        <v>100</v>
      </c>
      <c r="D21" s="1" t="s">
        <v>40</v>
      </c>
      <c r="E21" s="1" t="s">
        <v>62</v>
      </c>
      <c r="F21" s="20">
        <f>'Dados de Entrada'!D46</f>
        <v>209.40069391266593</v>
      </c>
      <c r="G21" s="1" t="s">
        <v>106</v>
      </c>
      <c r="H21" s="18">
        <f>C21*F21</f>
        <v>20940.069391266592</v>
      </c>
    </row>
    <row r="22" spans="1:8" x14ac:dyDescent="0.25">
      <c r="A22" s="1">
        <v>2</v>
      </c>
      <c r="B22" s="1" t="s">
        <v>13</v>
      </c>
      <c r="C22" s="1">
        <f>'Dados de Entrada'!D7</f>
        <v>300</v>
      </c>
      <c r="D22" s="1" t="s">
        <v>37</v>
      </c>
      <c r="E22" s="1" t="s">
        <v>110</v>
      </c>
      <c r="F22" s="20">
        <f>'Dados de Entrada'!D36</f>
        <v>243.27067199999999</v>
      </c>
      <c r="G22" s="1" t="s">
        <v>108</v>
      </c>
      <c r="H22" s="18">
        <f>C22*F22</f>
        <v>72981.2016</v>
      </c>
    </row>
    <row r="23" spans="1:8" ht="15.75" thickBot="1" x14ac:dyDescent="0.3">
      <c r="A23" s="1"/>
      <c r="B23" s="1"/>
      <c r="C23" s="1"/>
      <c r="D23" s="1"/>
      <c r="E23" s="1"/>
      <c r="F23" s="1"/>
      <c r="G23" s="1" t="s">
        <v>112</v>
      </c>
      <c r="H23" s="18">
        <f>H21+H22</f>
        <v>93921.270991266589</v>
      </c>
    </row>
    <row r="24" spans="1:8" ht="15.75" thickBot="1" x14ac:dyDescent="0.3">
      <c r="A24" s="1"/>
      <c r="B24" s="1"/>
      <c r="C24" s="1"/>
      <c r="D24" s="1"/>
      <c r="E24" s="1"/>
      <c r="F24" s="1"/>
      <c r="G24" s="21" t="s">
        <v>109</v>
      </c>
      <c r="H24" s="22">
        <f>H8/H23</f>
        <v>0.62453414053049017</v>
      </c>
    </row>
  </sheetData>
  <pageMargins left="0.25" right="0.25" top="0.75" bottom="0.75" header="0.3" footer="0.3"/>
  <pageSetup paperSize="9" orientation="landscape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I9" sqref="I9"/>
    </sheetView>
  </sheetViews>
  <sheetFormatPr defaultRowHeight="15" x14ac:dyDescent="0.25"/>
  <sheetData>
    <row r="1" spans="1:6" ht="15.75" x14ac:dyDescent="0.25">
      <c r="A1" s="2" t="s">
        <v>75</v>
      </c>
      <c r="B1" s="3" t="s">
        <v>43</v>
      </c>
      <c r="C1" s="3" t="s">
        <v>76</v>
      </c>
      <c r="D1" s="3" t="s">
        <v>77</v>
      </c>
      <c r="E1" s="3" t="s">
        <v>78</v>
      </c>
      <c r="F1" s="4" t="s">
        <v>79</v>
      </c>
    </row>
    <row r="2" spans="1:6" x14ac:dyDescent="0.25">
      <c r="A2" s="5">
        <v>0.3</v>
      </c>
      <c r="B2" s="6">
        <v>0.25</v>
      </c>
      <c r="C2" s="6">
        <v>0.27315</v>
      </c>
      <c r="D2" s="6">
        <v>0.19120999999999999</v>
      </c>
      <c r="E2" s="6">
        <v>0.35165999999999997</v>
      </c>
      <c r="F2" s="7">
        <v>0.24832000000000001</v>
      </c>
    </row>
    <row r="3" spans="1:6" x14ac:dyDescent="0.25">
      <c r="A3" s="5">
        <v>0.35</v>
      </c>
      <c r="B3" s="6">
        <v>0.28089999999999998</v>
      </c>
      <c r="C3" s="6">
        <v>0.28494000000000003</v>
      </c>
      <c r="D3" s="6">
        <v>0.19946</v>
      </c>
      <c r="E3" s="6">
        <v>0.52025999999999994</v>
      </c>
      <c r="F3" s="7">
        <v>0.36737999999999998</v>
      </c>
    </row>
    <row r="4" spans="1:6" x14ac:dyDescent="0.25">
      <c r="A4" s="5">
        <v>0.4</v>
      </c>
      <c r="B4" s="6">
        <v>0.31359999999999999</v>
      </c>
      <c r="C4" s="6">
        <v>0.29726999999999998</v>
      </c>
      <c r="D4" s="6">
        <v>0.20809</v>
      </c>
      <c r="E4" s="6">
        <v>0.71013999999999999</v>
      </c>
      <c r="F4" s="7">
        <v>0.50146000000000002</v>
      </c>
    </row>
    <row r="5" spans="1:6" x14ac:dyDescent="0.25">
      <c r="A5" s="5">
        <v>0.45</v>
      </c>
      <c r="B5" s="6">
        <v>0.34810000000000002</v>
      </c>
      <c r="C5" s="6">
        <v>0.31014000000000003</v>
      </c>
      <c r="D5" s="6">
        <v>0.21709999999999999</v>
      </c>
      <c r="E5" s="6">
        <v>0.92130000000000001</v>
      </c>
      <c r="F5" s="7">
        <v>0.65056999999999998</v>
      </c>
    </row>
    <row r="6" spans="1:6" x14ac:dyDescent="0.25">
      <c r="A6" s="5">
        <v>0.5</v>
      </c>
      <c r="B6" s="6">
        <v>0.38440000000000002</v>
      </c>
      <c r="C6" s="6">
        <v>0.32355</v>
      </c>
      <c r="D6" s="6">
        <v>0.22649</v>
      </c>
      <c r="E6" s="6">
        <v>1.1537500000000001</v>
      </c>
      <c r="F6" s="7">
        <v>0.81472</v>
      </c>
    </row>
    <row r="7" spans="1:6" x14ac:dyDescent="0.25">
      <c r="A7" s="5">
        <v>0.55000000000000004</v>
      </c>
      <c r="B7" s="6">
        <v>0.42249999999999999</v>
      </c>
      <c r="C7" s="6">
        <v>0.33750000000000002</v>
      </c>
      <c r="D7" s="6">
        <v>0.23624999999999999</v>
      </c>
      <c r="E7" s="6">
        <v>1.4074800000000001</v>
      </c>
      <c r="F7" s="7">
        <v>0.99389000000000005</v>
      </c>
    </row>
    <row r="8" spans="1:6" x14ac:dyDescent="0.25">
      <c r="A8" s="5">
        <v>0.6</v>
      </c>
      <c r="B8" s="6">
        <v>0.46239999999999998</v>
      </c>
      <c r="C8" s="6">
        <v>0.35199000000000003</v>
      </c>
      <c r="D8" s="6">
        <v>0.24639</v>
      </c>
      <c r="E8" s="6">
        <v>1.68249</v>
      </c>
      <c r="F8" s="7">
        <v>1.18808</v>
      </c>
    </row>
    <row r="9" spans="1:6" x14ac:dyDescent="0.25">
      <c r="A9" s="5">
        <v>0.65</v>
      </c>
      <c r="B9" s="6">
        <v>0.50409999999999999</v>
      </c>
      <c r="C9" s="6">
        <v>0.3695</v>
      </c>
      <c r="D9" s="6">
        <v>0.25864999999999999</v>
      </c>
      <c r="E9" s="6">
        <v>1.9763200000000001</v>
      </c>
      <c r="F9" s="7">
        <v>1.39557</v>
      </c>
    </row>
    <row r="10" spans="1:6" x14ac:dyDescent="0.25">
      <c r="A10" s="8">
        <v>0.7</v>
      </c>
      <c r="B10" s="9">
        <v>0.54759999999999998</v>
      </c>
      <c r="C10" s="9">
        <v>0.38516</v>
      </c>
      <c r="D10" s="9">
        <v>0.26961000000000002</v>
      </c>
      <c r="E10" s="9">
        <v>2.2938100000000001</v>
      </c>
      <c r="F10" s="10">
        <v>1.6197699999999999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Dados de Entrada</vt:lpstr>
      <vt:lpstr>Cálculo da RCB</vt:lpstr>
      <vt:lpstr>Fator de Carga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Frederico Vasconcelos</dc:creator>
  <cp:lastModifiedBy>Evandro</cp:lastModifiedBy>
  <cp:lastPrinted>2016-09-26T18:14:40Z</cp:lastPrinted>
  <dcterms:created xsi:type="dcterms:W3CDTF">2016-09-13T17:43:34Z</dcterms:created>
  <dcterms:modified xsi:type="dcterms:W3CDTF">2017-02-23T21:21:19Z</dcterms:modified>
</cp:coreProperties>
</file>